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WKSERVER\Data\womankind\Administrators\Grants\HSAB\HSAB Grant 2025-2026\"/>
    </mc:Choice>
  </mc:AlternateContent>
  <xr:revisionPtr revIDLastSave="0" documentId="13_ncr:1_{C553238A-113F-4D96-85BE-DB5C8345C8D6}" xr6:coauthVersionLast="47" xr6:coauthVersionMax="47" xr10:uidLastSave="{00000000-0000-0000-0000-000000000000}"/>
  <workbookProtection lockStructure="1"/>
  <bookViews>
    <workbookView xWindow="-120" yWindow="-120" windowWidth="24240" windowHeight="130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R1" i="4"/>
  <c r="Q1" i="4"/>
  <c r="O1" i="4"/>
  <c r="N1" i="4"/>
  <c r="L1" i="4"/>
  <c r="K1" i="4"/>
  <c r="I1" i="4"/>
  <c r="H1" i="4"/>
  <c r="F1" i="4"/>
  <c r="E1" i="4"/>
  <c r="C1" i="4"/>
  <c r="B1" i="4"/>
  <c r="C33" i="3"/>
  <c r="H32" i="3"/>
  <c r="H30" i="3"/>
  <c r="H29" i="3"/>
  <c r="H28" i="3"/>
  <c r="H27" i="3"/>
  <c r="H25" i="3"/>
  <c r="H24" i="3"/>
  <c r="H18" i="3"/>
  <c r="H17" i="3"/>
  <c r="H16" i="3"/>
  <c r="H15" i="3"/>
  <c r="H14" i="3"/>
  <c r="H13" i="3"/>
  <c r="H11" i="3"/>
  <c r="H12" i="3" l="1"/>
  <c r="H21" i="3"/>
  <c r="H23" i="3"/>
  <c r="H22" i="3"/>
  <c r="H20" i="3"/>
  <c r="H31" i="3"/>
  <c r="H19" i="3"/>
  <c r="H26" i="3"/>
  <c r="C11" i="2"/>
  <c r="C14" i="2" s="1"/>
  <c r="F33" i="3" l="1"/>
  <c r="E11" i="2" s="1"/>
  <c r="R12" i="2" s="1"/>
  <c r="AF12" i="2" l="1"/>
  <c r="AK12" i="2"/>
  <c r="W12" i="2"/>
  <c r="L12" i="2"/>
  <c r="AM12" i="2"/>
  <c r="AA12" i="2"/>
  <c r="AX12" i="2"/>
  <c r="AQ12" i="2"/>
  <c r="AB12" i="2"/>
  <c r="AZ12" i="2"/>
  <c r="Y12" i="2"/>
  <c r="AJ12" i="2"/>
  <c r="V12" i="2"/>
  <c r="BD12" i="2"/>
  <c r="I12" i="2"/>
  <c r="AE12" i="2"/>
  <c r="AR12" i="2"/>
  <c r="M12" i="2"/>
  <c r="AH12" i="2"/>
  <c r="AD12" i="2"/>
  <c r="P12" i="2"/>
  <c r="AU12" i="2"/>
  <c r="N12" i="2"/>
  <c r="G12" i="2"/>
  <c r="J12" i="2"/>
  <c r="U12" i="2"/>
  <c r="AG12" i="2"/>
  <c r="S12" i="2"/>
  <c r="AL12" i="2"/>
  <c r="AW12" i="2"/>
  <c r="E14" i="2"/>
  <c r="AG15" i="2" s="1"/>
  <c r="AY12" i="2"/>
  <c r="AP12" i="2"/>
  <c r="AI12" i="2"/>
  <c r="H12" i="2"/>
  <c r="AV12" i="2"/>
  <c r="Q12" i="2"/>
  <c r="BA12" i="2"/>
  <c r="T12" i="2"/>
  <c r="X12" i="2"/>
  <c r="BB12" i="2"/>
  <c r="AS12" i="2"/>
  <c r="AC12" i="2"/>
  <c r="AO12" i="2"/>
  <c r="O12" i="2"/>
  <c r="Z12" i="2"/>
  <c r="AN12" i="2"/>
  <c r="K12" i="2"/>
  <c r="BC12" i="2"/>
  <c r="AT12" i="2"/>
  <c r="BF11" i="2"/>
  <c r="AZ15" i="2" l="1"/>
  <c r="J15" i="2"/>
  <c r="AO15" i="2"/>
  <c r="AR15" i="2"/>
  <c r="T15" i="2"/>
  <c r="AB15" i="2"/>
  <c r="AY15" i="2"/>
  <c r="AJ15" i="2"/>
  <c r="H15" i="2"/>
  <c r="AK15" i="2"/>
  <c r="O15" i="2"/>
  <c r="BD15" i="2"/>
  <c r="AX15" i="2"/>
  <c r="AI15" i="2"/>
  <c r="AT15" i="2"/>
  <c r="L15" i="2"/>
  <c r="AL15" i="2"/>
  <c r="S15" i="2"/>
  <c r="Y15" i="2"/>
  <c r="AE15" i="2"/>
  <c r="BB15" i="2"/>
  <c r="AD15" i="2"/>
  <c r="Q15" i="2"/>
  <c r="AV15" i="2"/>
  <c r="AF15" i="2"/>
  <c r="AA15" i="2"/>
  <c r="K15" i="2"/>
  <c r="R15" i="2"/>
  <c r="W15" i="2"/>
  <c r="M15" i="2"/>
  <c r="AS15" i="2"/>
  <c r="AH15" i="2"/>
  <c r="V15" i="2"/>
  <c r="AM15" i="2"/>
  <c r="AQ15" i="2"/>
  <c r="BA15" i="2"/>
  <c r="N15" i="2"/>
  <c r="I15" i="2"/>
  <c r="AP15" i="2"/>
  <c r="AW15" i="2"/>
  <c r="P15" i="2"/>
  <c r="X15" i="2"/>
  <c r="AU15" i="2"/>
  <c r="U15" i="2"/>
  <c r="BC15" i="2"/>
  <c r="AN15" i="2"/>
  <c r="G15" i="2"/>
  <c r="Z15" i="2"/>
  <c r="AC15" i="2"/>
</calcChain>
</file>

<file path=xl/sharedStrings.xml><?xml version="1.0" encoding="utf-8"?>
<sst xmlns="http://schemas.openxmlformats.org/spreadsheetml/2006/main" count="111" uniqueCount="96">
  <si>
    <t>779eb74d27ddac26e198f5616b2f616e2cf395751750081e6a28be196a1639d2c605ce0c053020612e74cb61d11e2e413b67e3a28055c0f6bf6e7d381febd3afchDOaje3ltB9tjcM7IR30VbA46iBfVpeKZB+d9USS0H0WipGJY5Dm0/bQV5WqJsf</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</si>
  <si>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</si>
  <si>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</si>
  <si>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</si>
  <si>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</si>
  <si>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</si>
  <si>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</si>
  <si>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</si>
  <si>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</si>
  <si>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</si>
  <si>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</si>
  <si>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</si>
  <si>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</si>
  <si>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</si>
  <si>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</si>
  <si>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</si>
  <si>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</si>
  <si>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</si>
  <si>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</si>
  <si>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</si>
  <si>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</si>
  <si>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</si>
  <si>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</si>
  <si>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</si>
  <si>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</si>
  <si>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</si>
  <si>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</si>
  <si>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</si>
  <si>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</si>
  <si>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</si>
  <si>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</si>
  <si>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</si>
  <si>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</si>
  <si>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</si>
  <si>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</si>
  <si>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</si>
  <si>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</si>
  <si>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</si>
  <si>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</si>
  <si>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</si>
  <si>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</si>
  <si>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</si>
  <si>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</si>
  <si>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</si>
  <si>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</si>
  <si>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</si>
  <si>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</si>
  <si>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</si>
  <si>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</si>
  <si>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</si>
  <si>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</si>
  <si>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</si>
  <si>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</si>
  <si>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</si>
  <si>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</si>
  <si>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</si>
  <si>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</si>
  <si>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</si>
  <si>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</si>
  <si>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</si>
  <si>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</si>
  <si>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</si>
  <si>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</si>
  <si>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</si>
  <si>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</si>
  <si>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</si>
  <si>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</si>
  <si>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</si>
  <si>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</si>
  <si>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</si>
  <si>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</si>
  <si>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</si>
  <si>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</si>
  <si>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</si>
  <si>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</si>
  <si>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</si>
  <si>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</si>
  <si>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</si>
  <si>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 xml:space="preserve">Womankind is a medical and wellness center providing high-quality family planning, prenatal &amp; primary care, and mental health servies to people of all income levels. </t>
  </si>
  <si>
    <t>116 hours contributed by 28 volunteers</t>
  </si>
  <si>
    <t>Reduced fees for those living at or below 250% of the federal poverty level • Confidential Title X Family Planning service to teens and women 26 years of age and under • Internally funded sliding scale programs (Panacea &amp; Bridging the Gap) to provide for patients not covered under Title X • Patient navigation for helath insurance coverage through the Affordable Care Act • Annual gynecological exams and pap tests • Clinical breast exams and orders for mammograms • Teen services • Mammogram referrals and vouchers in partnership with Zonta of KW • Testing and treatment for sexually transmitted infections • Screening for diabetes, high cholesterol, and heart disease • EKG testing • In-house ultrasound diagnostic imaging •  Colposcopies following an abnormal pap test • LEEPs to remove abnormal cervical tissue • Human papillomavirus genotyping • Menopausal counseling • Referrals to appropriate providers for prenatal care, abortion, or adoption services • Human Immunodeficiency Virus (HIV) pre- and post-test counseling and HIV testing • Hispanic &amp; Creole outreach and translation • Printed Materials in English, Spanish, and Hiatian Creole • Professional interpretation for other languages • Educational Community Forums • Free or low cost lab work • Free or low cost birth control including Long-Acting-Reversible methods • Rerferrals to specialized secondary care providers • Outreach and education • Breast health patient navigation • Colorectal health screenings • Prenatal health services • Prenatal/postpartum education • Lactation consultations and education</t>
  </si>
  <si>
    <t>Word of mouth • The Monroe County Health Department • The Good Health Clinic • AHEC • Healthy Start Coalition • The Domestic Abuse Shelter • The Guidance Care Center • Wesley House • AH Monroe • Samuel's House • Rural Health Network • CHI • Mammography of Key West • LKMC: ER referrals • Project Lighthouse • Christina's Courage</t>
  </si>
  <si>
    <t>We have applied for a $10,000 grant through the Sheriff's Shared Asset Forfeiture Fund.</t>
  </si>
  <si>
    <t xml:space="preserve">Womankind's target population for HSAB funding includes: female and male residents aged 13+ from Key West to Islamorada who are medically underserved, and those who are low-income and un/underinsured. In order to support the cost of care to this target population, Womankind works to attract full-fee paying/insured patients who choose to come to Womankind for high-quality care and to support the mission. Through our Access to Care collaborative grant, Womankind is now serving male primary care patients in addition to our female health clientele. This has increased our male population and introduced parents of the children using the school AHEC clinics (which serves only the students) to Womankind services. Our newly awarded prenatal grant will allow us to partner with LKMC to provide prenatal services, capturing women who have been using the ER for their prenatal care instead of being assigned a prenatal provider. </t>
  </si>
  <si>
    <t>Full Time 7 • Part Time 8 • Contract Ultrasound Tech 1</t>
  </si>
  <si>
    <t>Womankind will provide high-quality affordable healthcare to low-income, under/uninsured Monroe County residents. Quantifiable services that we track include the number of patients we serve, the number of pregnancy tests we administer, the number of STD tests we  administer, the number of visits we provide translation services for, and the quantity of contraception dispensed.</t>
  </si>
  <si>
    <t>These markers are monitored monthly within our electronric health records. Reports are run at the end of each of month and counts are provided to HSAB with our monthly invoice.</t>
  </si>
  <si>
    <t>Our sliding fee programs are a product of our contract with HSAB (for women between 27 &amp; 64 years of age), the Health Department of Monroe County (for teen services), and private donors like the Klaus Murphy Foundation (LEEPs and colposcopies at half price+)</t>
  </si>
  <si>
    <t xml:space="preserve">Womankind's bilingual Clinic Manager is moving our of state in 2025, after achieving her RN at CFK. Her wealth of knowledge and dedication has been an invaluable asset to the team. We are seeking to fill her position with a skilled RN who can treat patients during visits for birth control, urine pregnancy testing, and urinary tract infecions.This will open our provider's schedule allowing them to accommmodate complicated cases.We are seeking additional time with an ultrasound technician to meet our growing needs. These roles enhance our service capacity and ensure timely visits for our patients. </t>
  </si>
  <si>
    <t>$190,000</t>
  </si>
  <si>
    <t xml:space="preserve">HSAB funding provides direct medical services to women, men, and teens of the Florida Keys. In FY 2026 funds will be used for the salaries of practitioners including a board certified gynecologist; advanced practice registered nurses, physician assistants; registered nurses; medical assistants; program support staff; associated malpractice insurance; medications for the in-house pharmacy; medical supplies; medical billing and coding services; electronic medical records and transcription services; interpretation services, and radiology readings. Services are offered in both Key West and Marathon locations. </t>
  </si>
  <si>
    <t>As the Florida Keys’ only nonprofit provider specializing in family planning and gynecological care for over 24 years, Womankind continues to expand our reach and impact. With thanks to a collaborative grant from the Health Foundation of South Florida, we successfully launched prenatal care services in the Lower Keys in partnership with The Healthy Start Coalition and Rural Health Network. In our first twelve months, we provided care to 134 pregnant women. The need for the program became evident almost immediately, as the number of women arriving at Lower Keys Medical Center without any prenatal care dropped dramatically—from 32 cases in 2023 to just two in 2024.  •  In 2025, we will strengthen our partnership with Rural Health Network by assuming prenatal care for their incoming patients. Both of our agencies experienced the retirement of our lead midwife, and rather than splitting our efforts to recruit and hire separately, we are joining forces to share a prenatal caregiver. Additionally, Rural Health will contract the obstetrician who will oversee prenatal services at Womankind, continuing her role as our Prenatal Medical Director. Our shared goal remains clear: every pregnant patient, regardless of insurance status, should have access to high-quality prenatal care.  •  Our expansion has been more than just services—we’ve also added a new clinic. In response to overwhelming need, Womankind successfully opened a second location in Marathon, partnering with AHEC and the Good Health Clinic. This office offers family planning, gynecology, and prenatal services, and our Title X grant, administered by the Monroe County Health Department, was approved to operate at this location. Now, teen girls in the Middle Keys can access safe, confidential sexual education and health services, just as Key West teens have for nearly 25 years.  •  The SOS Foundation has also joined this collaboration, providing ready-to-heat frozen meals to patients experiencing food insecurity. Launched in January 2025, this program has already gained a steady following, particularly among our prenatal patients.  •  In our first year in Marathon, we treated 306 patients during 529 visits and completed 231 lab appointments. More than half of these patients were new to Womankind—women who have lacked access to female health services for years. Our staffing collaboration with Keys AHEC remains strong, with a Womankind nurse practitioner working part-time for both agencies. This innovative staffing model addresses the challenge of finding part-time school clinic personnel while ensuring consistent care for our patients.  •  The cost of opening a new clinic far exceeded the income generated, but a one-time anonymous grant, funded through the Community Foundation of the Florida Keys, gave us time to establish our presence and build awareness of our services. We joined the Greater Marathon Chamber of Commerce and were honored as the 2024 Best Newcomer at their annual awards ceremony. Additionally, we participated in community outreach efforts, including a parent’s night at Marathon Middle and High School and a county-wide teen leadership seminar.  •  As we embark on another year of growth and adaptation, we remain steadfast in our mission. With the continued support of the Human Services Advisory Board, Womankind can strengthen the Keys’ healthcare safety net, expand our life-changing services, and ensure that all women—regardless of their circumstances—have access to the care they deserve. •  In good health,  •  Cali Roberts  •  Executive Director  •  Womankind</t>
  </si>
  <si>
    <t>##I AM REPEATING THE NARRATIVE HERE, AS I CANNOT EXPAND THE CELL TO SEE THE FULL SCRIPT##               As the Florida Keys’ only nonprofit provider specializing in family planning and gynecological care for over 24 years, Womankind continues to expand our reach and impact. With thanks to a collaborative grant from the Health Foundation of South Florida, we successfully launched prenatal care services in the Lower Keys in partnership with The Healthy Start Coalition and Rural Health Network. In our first twelve months, we provided care to 134 pregnant women. The need for the program became evident almost immediately, as the number of women arriving at Lower Keys Medical Center without any prenatal care dropped dramatically—from 32 cases in 2023 to just two in 2024.  •  In 2025, we will strengthen our partnership with Rural Health Network by assuming prenatal care for their incoming patients. Both of our agencies experienced the retirement of our lead midwife, and rather than splitting our efforts to recruit and hire separately, we are joining forces to share a prenatal caregiver. Additionally, Rural Health will contract the obstetrician who will oversee prenatal services at Womankind, continuing her role as our Prenatal Medical Director. Our shared goal remains clear: every pregnant patient, regardless of insurance status, should have access to high-quality prenatal care.  •  Our expansion has been more than just services—we’ve also added a new clinic. In response to overwhelming need, Womankind successfully opened a second location in Marathon, partnering with AHEC and the Good Health Clinic. This office offers family planning, gynecology, and prenatal services, and our Title X grant, administered by the Monroe County Health Department, was approved to operate at this location. Now, teen girls in the Middle Keys can access safe, confidential sexual education and health services, just as Key West teens have for nearly 25 years.  •  The SOS Foundation has also joined this collaboration, providing ready-to-heat frozen meals to patients experiencing food insecurity. Launched in January 2025, this program has already gained a steady following, particularly among our prenatal patients.  •  In our first year in Marathon, we treated 306 patients during 529 visits and completed 231 lab appointments. More than half of these patients were new to Womankind—women who have lacked access to female health services for years. Our staffing collaboration with Keys AHEC remains strong, with a Womankind nurse practitioner working part-time for both agencies. This innovative staffing model addresses the challenge of finding part-time school clinic personnel while ensuring consistent care for our patients.  •  The cost of opening a new clinic far exceeded the income generated, but a one-time anonymous grant, funded through the Community Foundation of the Florida Keys, gave us time to establish our presence and build awareness of our services. We joined the Greater Marathon Chamber of Commerce and were honored as the 2024 Best Newcomer at their annual awards ceremony. Additionally, we participated in community outreach efforts, including a parent’s night at Marathon Middle and High School and a county-wide teen leadership seminar.  •  As we embark on another year of growth and adaptation, we remain steadfast in our mission. With the continued support of the Human Services Advisory Board, Womankind can strengthen the Keys’ healthcare safety net, expand our life-changing services, and ensure that all women—regardless of their circumstances—have access to the care they deserve. •  In good health,  •  Cali Roberts  •  Executive Director  •  Womankind</t>
  </si>
  <si>
    <t>Annual Exam-45 minutes-$230 for full price-can be discounted to $60•GYN visit for new patient-up to 39 minutes-$175 for full price-can be discounted to $45•LEEP procedure--60 minutes-$1,000-can be discounted to $250 although many have paid $0•HD teens receive annual exams ($230) and all birth control methods (from birth control pills @ $20 to IUDs @ $495) at $0</t>
  </si>
  <si>
    <t>Womankind faces a continuous threat from the private insurance companies which have a stranglehold on providers in Monroe County. In the case of Blue Cross, of which 85% of our insured patients are members, we spent years negotiating an increase of our reimbursement rates. When we finally received that increase, our first in nine years, it totaled 2%. Inflation for that nine year period was 30.3%. Since Blue Cross was the only plan offered on the Marketplace Exchange for many years, they had no pressure to negotiate with any providers, let alone a small agency like Womankind. Our overhead for an annual exam utilizing 30 minutes of our gynecologist’s time is estimated at $103.00. Blue Cross reimburses us $43. They exploit the lack of competition by offering rates below actual costs and maintaining a “take it or leave it” mentality. The Keys Physician Hospital Alliance, which negotiates contracts on behalf of providers in the Keys, no longer negotiates with Blue Cross because of their tactics. This leaves all agencies to negotiate individually and makes for far less bargaining power on our behalf. Without the support of HSAB, the Monroe County Health Department, and private foundations and donors, Womankind would not be able to keep our doors open. Our service is a true team effort and we are so grateful to be partnering with you.</t>
  </si>
  <si>
    <t>Womankind's clinic in marathon is operation, ofFeing a comprehensive range of services including gynecology, prenatal care, family planning services, and menopausal support. The clinic is open two days per week, staffed by a board certified gynecologist, a board certified nurse practitioner, and bilingual medical assistant. In 2Q 2025 will will begin performing colposcopies in the Marathon clinic, accommodating women in need of this advanced diagnostic testing at a cost lower than any private practice in the Keys.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</si>
</sst>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8" x14ac:knownFonts="1">
    <font>
      <sz val="12"/>
      <color rgb="FF000000"/>
      <name val="Arial"/>
    </font>
    <font>
      <b/>
      <sz val="22"/>
      <color rgb="FF404040"/>
      <name val="Arial"/>
      <family val="2"/>
    </font>
    <font>
      <b/>
      <sz val="12"/>
      <color rgb="FFFFFFFF"/>
      <name val="Arial"/>
      <family val="2"/>
    </font>
    <font>
      <b/>
      <sz val="14"/>
      <color rgb="FFFFFFFF"/>
      <name val="Arial"/>
      <family val="2"/>
    </font>
    <font>
      <sz val="12"/>
      <color rgb="FFFFFFFF"/>
      <name val="Arial"/>
      <family val="2"/>
    </font>
    <font>
      <sz val="12"/>
      <color rgb="FF000000"/>
      <name val="Arial"/>
      <family val="2"/>
    </font>
    <font>
      <sz val="10"/>
      <color rgb="FF000000"/>
      <name val="Calibri"/>
      <family val="2"/>
    </font>
    <font>
      <sz val="10"/>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5">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49" fontId="5" fillId="3" borderId="2" xfId="0" applyNumberFormat="1" applyFont="1" applyFill="1" applyBorder="1" applyAlignment="1" applyProtection="1">
      <alignment horizontal="center" vertical="center" wrapText="1"/>
      <protection locked="0"/>
    </xf>
    <xf numFmtId="49" fontId="5" fillId="3" borderId="3" xfId="0" applyNumberFormat="1" applyFont="1" applyFill="1" applyBorder="1" applyAlignment="1" applyProtection="1">
      <alignment horizontal="left" vertical="center" wrapText="1" indent="1"/>
      <protection locked="0"/>
    </xf>
    <xf numFmtId="49" fontId="6" fillId="3" borderId="3" xfId="0" applyNumberFormat="1" applyFont="1" applyFill="1" applyBorder="1" applyAlignment="1" applyProtection="1">
      <alignment horizontal="left" vertical="center" wrapText="1" indent="1"/>
      <protection locked="0"/>
    </xf>
    <xf numFmtId="0" fontId="6" fillId="6" borderId="6" xfId="0" applyFont="1" applyFill="1" applyBorder="1" applyAlignment="1" applyProtection="1">
      <alignment horizontal="left" vertical="center" wrapText="1" indent="1"/>
      <protection locked="0"/>
    </xf>
    <xf numFmtId="49" fontId="7" fillId="3" borderId="2" xfId="0" applyNumberFormat="1" applyFont="1" applyFill="1" applyBorder="1" applyAlignment="1" applyProtection="1">
      <alignment horizontal="left" vertical="center" wrapText="1"/>
      <protection locked="0"/>
    </xf>
    <xf numFmtId="49" fontId="6" fillId="3" borderId="2" xfId="0" applyNumberFormat="1" applyFont="1" applyFill="1" applyBorder="1" applyAlignment="1" applyProtection="1">
      <alignment horizontal="left" vertical="center" wrapText="1"/>
      <protection locked="0"/>
    </xf>
    <xf numFmtId="0" fontId="6" fillId="6" borderId="4" xfId="0" applyFont="1" applyFill="1" applyBorder="1" applyAlignment="1" applyProtection="1">
      <alignment horizontal="left" vertical="center" indent="1"/>
      <protection locked="0"/>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12" workbookViewId="0">
      <selection activeCell="F12" sqref="F12"/>
    </sheetView>
  </sheetViews>
  <sheetFormatPr defaultRowHeight="15" x14ac:dyDescent="0.2"/>
  <cols>
    <col min="2" max="5" width="25" customWidth="1"/>
    <col min="702" max="702" width="9.109375" hidden="1"/>
  </cols>
  <sheetData>
    <row r="8" spans="2:5" ht="32.1" customHeight="1" x14ac:dyDescent="0.2">
      <c r="B8" s="45" t="s">
        <v>1</v>
      </c>
      <c r="C8" s="46"/>
      <c r="D8" s="46"/>
      <c r="E8" s="46"/>
    </row>
    <row r="10" spans="2:5" ht="27.75" x14ac:dyDescent="0.2">
      <c r="B10" s="2" t="s">
        <v>2</v>
      </c>
    </row>
    <row r="12" spans="2:5" ht="409.6" customHeight="1" x14ac:dyDescent="0.2">
      <c r="B12" s="47" t="s">
        <v>3</v>
      </c>
      <c r="C12" s="47"/>
      <c r="D12" s="47"/>
      <c r="E12" s="47"/>
    </row>
    <row r="14" spans="2:5" ht="27.75" x14ac:dyDescent="0.2">
      <c r="B14" s="2" t="s">
        <v>4</v>
      </c>
    </row>
    <row r="16" spans="2:5" ht="15.95" customHeight="1" x14ac:dyDescent="0.2">
      <c r="B16" s="48" t="s">
        <v>5</v>
      </c>
      <c r="C16" s="46"/>
      <c r="D16" s="46"/>
      <c r="E16" s="46"/>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AI29" sqref="AI29"/>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9" t="s">
        <v>12</v>
      </c>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5" t="s">
        <v>13</v>
      </c>
    </row>
    <row r="11" spans="2:58" x14ac:dyDescent="0.2">
      <c r="B11" s="56">
        <v>1</v>
      </c>
      <c r="C11" s="57">
        <f>'1'!C33</f>
        <v>19</v>
      </c>
      <c r="D11" s="57"/>
      <c r="E11" s="57">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8" t="str">
        <f ca="1">IF(E11= 1, "Complete: no errors",IF(COUNTIF(INDIRECT("'"&amp;B11:B13&amp;"'!H11:H12"),"*"&amp;"response"&amp;"*"),"Errors present","No errors"))</f>
        <v>Complete: no errors</v>
      </c>
    </row>
    <row r="12" spans="2:58" x14ac:dyDescent="0.2">
      <c r="B12" s="56"/>
      <c r="C12" s="57"/>
      <c r="D12" s="57"/>
      <c r="E12" s="57"/>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8"/>
    </row>
    <row r="13" spans="2:58" x14ac:dyDescent="0.2">
      <c r="B13" s="56"/>
      <c r="C13" s="57"/>
      <c r="D13" s="57"/>
      <c r="E13" s="57"/>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8"/>
    </row>
    <row r="14" spans="2:58" ht="18" x14ac:dyDescent="0.2">
      <c r="B14" s="50" t="s">
        <v>6</v>
      </c>
      <c r="C14" s="52">
        <f>SUM(C11:C13)</f>
        <v>19</v>
      </c>
      <c r="D14" s="52"/>
      <c r="E14" s="52">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54"/>
    </row>
    <row r="15" spans="2:58" ht="18" x14ac:dyDescent="0.2">
      <c r="B15" s="51"/>
      <c r="C15" s="53"/>
      <c r="D15" s="53"/>
      <c r="E15" s="53"/>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5"/>
    </row>
    <row r="16" spans="2:58" ht="18" x14ac:dyDescent="0.2">
      <c r="B16" s="51"/>
      <c r="C16" s="53"/>
      <c r="D16" s="53"/>
      <c r="E16" s="53"/>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5"/>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3"/>
  <sheetViews>
    <sheetView showRowColHeaders="0" tabSelected="1" topLeftCell="C17" zoomScaleNormal="100" workbookViewId="0">
      <selection activeCell="G21" sqref="G21"/>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9" t="s">
        <v>20</v>
      </c>
      <c r="D11" s="60"/>
      <c r="E11" s="61"/>
      <c r="F11" s="9"/>
      <c r="G11" s="10"/>
      <c r="H11" s="14" t="str">
        <f>IF(AND(ISBLANK(F11),ISBLANK(G11)),"?", "Anything entered in this row will be ignored")</f>
        <v>?</v>
      </c>
      <c r="I11" s="1">
        <v>-1</v>
      </c>
    </row>
    <row r="12" spans="2:9" ht="195" x14ac:dyDescent="0.2">
      <c r="B12" s="1">
        <v>1257726</v>
      </c>
      <c r="C12" s="3" t="s">
        <v>21</v>
      </c>
      <c r="D12" s="13" t="s">
        <v>22</v>
      </c>
      <c r="E12" s="4"/>
      <c r="F12" s="7" t="s">
        <v>61</v>
      </c>
      <c r="G12" s="8" t="s">
        <v>89</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90" x14ac:dyDescent="0.2">
      <c r="B13" s="1">
        <v>1257730</v>
      </c>
      <c r="C13" s="3" t="s">
        <v>23</v>
      </c>
      <c r="D13" s="13" t="s">
        <v>24</v>
      </c>
      <c r="E13" s="4"/>
      <c r="F13" s="38" t="s">
        <v>78</v>
      </c>
      <c r="G13" s="8"/>
      <c r="H13" s="14" t="str">
        <f ca="1">IF(AND(
            OR(OFFSET($H13,0,-2) = "-",OFFSET($H13,0,-2) = ""),OFFSET($H13,0,-1) = ""),"Incomplete","Complete")</f>
        <v>Complete</v>
      </c>
      <c r="I13" s="1">
        <v>0</v>
      </c>
    </row>
    <row r="14" spans="2:9" ht="409.5" x14ac:dyDescent="0.2">
      <c r="B14" s="1">
        <v>1257731</v>
      </c>
      <c r="C14" s="3" t="s">
        <v>25</v>
      </c>
      <c r="D14" s="13" t="s">
        <v>26</v>
      </c>
      <c r="E14" s="4"/>
      <c r="F14" s="38" t="s">
        <v>80</v>
      </c>
      <c r="G14" s="8"/>
      <c r="H14" s="14" t="str">
        <f ca="1">IF(AND(
            OR(OFFSET($H14,0,-2) = "-",OFFSET($H14,0,-2) = ""),OFFSET($H14,0,-1) = ""),"Incomplete","Complete")</f>
        <v>Complete</v>
      </c>
      <c r="I14" s="1">
        <v>1</v>
      </c>
    </row>
    <row r="15" spans="2:9" ht="330" x14ac:dyDescent="0.2">
      <c r="B15" s="1">
        <v>1254674</v>
      </c>
      <c r="C15" s="3" t="s">
        <v>27</v>
      </c>
      <c r="D15" s="13" t="s">
        <v>28</v>
      </c>
      <c r="E15" s="4"/>
      <c r="F15" s="38" t="s">
        <v>90</v>
      </c>
      <c r="G15" s="8"/>
      <c r="H15" s="14" t="str">
        <f ca="1">IF(AND(
            OR(OFFSET($H15,0,-2) = "-",OFFSET($H15,0,-2) = ""),OFFSET($H15,0,-1) = ""),"Incomplete","Complete")</f>
        <v>Complete</v>
      </c>
      <c r="I15" s="1">
        <v>0</v>
      </c>
    </row>
    <row r="16" spans="2:9" ht="20.100000000000001" customHeight="1" x14ac:dyDescent="0.2">
      <c r="B16" s="1"/>
      <c r="C16" s="59" t="s">
        <v>29</v>
      </c>
      <c r="D16" s="60"/>
      <c r="E16" s="61"/>
      <c r="F16" s="9"/>
      <c r="G16" s="10"/>
      <c r="H16" s="14" t="str">
        <f>IF(AND(ISBLANK(F16),ISBLANK(G16)),"?", "Anything entered in this row will be ignored")</f>
        <v>?</v>
      </c>
      <c r="I16" s="1">
        <v>-1</v>
      </c>
    </row>
    <row r="17" spans="2:9" ht="409.5" x14ac:dyDescent="0.2">
      <c r="B17" s="1">
        <v>1257715</v>
      </c>
      <c r="C17" s="3" t="s">
        <v>30</v>
      </c>
      <c r="D17" s="13" t="s">
        <v>31</v>
      </c>
      <c r="E17" s="4"/>
      <c r="F17" s="42" t="s">
        <v>91</v>
      </c>
      <c r="G17" s="40" t="s">
        <v>92</v>
      </c>
      <c r="H17" s="14" t="str">
        <f ca="1">IF(AND(
            OR(OFFSET($H17,0,-2) = "-",OFFSET($H17,0,-2) = ""),OFFSET($H17,0,-1) = ""),"Incomplete","Complete")</f>
        <v>Complete</v>
      </c>
      <c r="I17" s="1">
        <v>1</v>
      </c>
    </row>
    <row r="18" spans="2:9" ht="20.100000000000001" customHeight="1" x14ac:dyDescent="0.2">
      <c r="B18" s="1"/>
      <c r="C18" s="59" t="s">
        <v>32</v>
      </c>
      <c r="D18" s="60"/>
      <c r="E18" s="61"/>
      <c r="F18" s="44"/>
      <c r="G18" s="41"/>
      <c r="H18" s="14" t="str">
        <f>IF(AND(ISBLANK(F18),ISBLANK(G18)),"?", "Anything entered in this row will be ignored")</f>
        <v>?</v>
      </c>
      <c r="I18" s="1">
        <v>-1</v>
      </c>
    </row>
    <row r="19" spans="2:9" ht="45" x14ac:dyDescent="0.2">
      <c r="B19" s="1">
        <v>1257733</v>
      </c>
      <c r="C19" s="3" t="s">
        <v>33</v>
      </c>
      <c r="D19" s="13" t="s">
        <v>34</v>
      </c>
      <c r="E19" s="4"/>
      <c r="F19" s="43" t="s">
        <v>65</v>
      </c>
      <c r="G19" s="40"/>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65</v>
      </c>
      <c r="G20" s="40"/>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76.5" x14ac:dyDescent="0.2">
      <c r="B21" s="1">
        <v>1257738</v>
      </c>
      <c r="C21" s="3" t="s">
        <v>37</v>
      </c>
      <c r="D21" s="13" t="s">
        <v>38</v>
      </c>
      <c r="E21" s="4"/>
      <c r="F21" s="7" t="s">
        <v>68</v>
      </c>
      <c r="G21" s="40" t="s">
        <v>95</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39</v>
      </c>
      <c r="D22" s="13" t="s">
        <v>40</v>
      </c>
      <c r="E22" s="4"/>
      <c r="F22" s="7" t="s">
        <v>66</v>
      </c>
      <c r="G22" s="40"/>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72</v>
      </c>
      <c r="G23" s="40" t="s">
        <v>82</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09.5" x14ac:dyDescent="0.2">
      <c r="B24" s="1">
        <v>1258128</v>
      </c>
      <c r="C24" s="3" t="s">
        <v>43</v>
      </c>
      <c r="D24" s="13" t="s">
        <v>44</v>
      </c>
      <c r="E24" s="4"/>
      <c r="F24" s="38" t="s">
        <v>83</v>
      </c>
      <c r="G24" s="40"/>
      <c r="H24" s="14" t="str">
        <f ca="1">IF(AND(
            OR(OFFSET($H24,0,-2) = "-",OFFSET($H24,0,-2) = ""),OFFSET($H24,0,-1) = ""),"Incomplete","Complete")</f>
        <v>Complete</v>
      </c>
      <c r="I24" s="1">
        <v>0</v>
      </c>
    </row>
    <row r="25" spans="2:9" ht="195" x14ac:dyDescent="0.2">
      <c r="B25" s="1">
        <v>1258129</v>
      </c>
      <c r="C25" s="3" t="s">
        <v>45</v>
      </c>
      <c r="D25" s="13" t="s">
        <v>46</v>
      </c>
      <c r="E25" s="4"/>
      <c r="F25" s="7" t="s">
        <v>81</v>
      </c>
      <c r="G25" s="40"/>
      <c r="H25" s="14" t="str">
        <f ca="1">IF(AND(
            OR(OFFSET($H25,0,-2) = "-",OFFSET($H25,0,-2) = ""),OFFSET($H25,0,-1) = ""),"Incomplete","Complete")</f>
        <v>Complete</v>
      </c>
      <c r="I25" s="1">
        <v>1</v>
      </c>
    </row>
    <row r="26" spans="2:9" ht="60" x14ac:dyDescent="0.2">
      <c r="B26" s="1">
        <v>1258132</v>
      </c>
      <c r="C26" s="3" t="s">
        <v>47</v>
      </c>
      <c r="D26" s="13" t="s">
        <v>48</v>
      </c>
      <c r="E26" s="4"/>
      <c r="F26" s="7" t="s">
        <v>66</v>
      </c>
      <c r="G26" s="40"/>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38" t="s">
        <v>79</v>
      </c>
      <c r="G27" s="40"/>
      <c r="H27" s="14" t="str">
        <f ca="1">IF(AND(
            OR(OFFSET($H27,0,-2) = "-",OFFSET($H27,0,-2) = ""),OFFSET($H27,0,-1) = ""),"Incomplete","Complete")</f>
        <v>Complete</v>
      </c>
      <c r="I27" s="1">
        <v>1</v>
      </c>
    </row>
    <row r="28" spans="2:9" ht="210" x14ac:dyDescent="0.2">
      <c r="B28" s="1">
        <v>1258139</v>
      </c>
      <c r="C28" s="3" t="s">
        <v>51</v>
      </c>
      <c r="D28" s="13" t="s">
        <v>52</v>
      </c>
      <c r="E28" s="4"/>
      <c r="F28" s="38" t="s">
        <v>85</v>
      </c>
      <c r="G28" s="40" t="s">
        <v>86</v>
      </c>
      <c r="H28" s="14" t="str">
        <f ca="1">IF(AND(
            OR(OFFSET($H28,0,-2) = "-",OFFSET($H28,0,-2) = ""),OFFSET($H28,0,-1) = ""),"Incomplete","Complete")</f>
        <v>Complete</v>
      </c>
      <c r="I28" s="1">
        <v>0</v>
      </c>
    </row>
    <row r="29" spans="2:9" ht="195" x14ac:dyDescent="0.2">
      <c r="B29" s="1">
        <v>1258141</v>
      </c>
      <c r="C29" s="3" t="s">
        <v>53</v>
      </c>
      <c r="D29" s="13" t="s">
        <v>54</v>
      </c>
      <c r="E29" s="4"/>
      <c r="F29" s="38" t="s">
        <v>93</v>
      </c>
      <c r="G29" s="39" t="s">
        <v>87</v>
      </c>
      <c r="H29" s="14" t="str">
        <f ca="1">IF(AND(
            OR(OFFSET($H29,0,-2) = "-",OFFSET($H29,0,-2) = ""),OFFSET($H29,0,-1) = ""),"Incomplete","Complete")</f>
        <v>Complete</v>
      </c>
      <c r="I29" s="1">
        <v>1</v>
      </c>
    </row>
    <row r="30" spans="2:9" ht="75" x14ac:dyDescent="0.2">
      <c r="B30" s="1">
        <v>1363343</v>
      </c>
      <c r="C30" s="3" t="s">
        <v>55</v>
      </c>
      <c r="D30" s="13" t="s">
        <v>56</v>
      </c>
      <c r="E30" s="4"/>
      <c r="F30" s="38" t="s">
        <v>84</v>
      </c>
      <c r="G30" s="8"/>
      <c r="H30" s="14" t="str">
        <f ca="1">IF(AND(
            OR(OFFSET($H30,0,-2) = "-",OFFSET($H30,0,-2) = ""),OFFSET($H30,0,-1) = ""),"Incomplete","Complete")</f>
        <v>Complete</v>
      </c>
      <c r="I30" s="1">
        <v>0</v>
      </c>
    </row>
    <row r="31" spans="2:9" ht="120" x14ac:dyDescent="0.2">
      <c r="B31" s="1">
        <v>1363448</v>
      </c>
      <c r="C31" s="3" t="s">
        <v>57</v>
      </c>
      <c r="D31" s="13" t="s">
        <v>58</v>
      </c>
      <c r="E31" s="4"/>
      <c r="F31" s="7" t="s">
        <v>76</v>
      </c>
      <c r="G31" s="39" t="s">
        <v>88</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409.5" x14ac:dyDescent="0.2">
      <c r="B32" s="1">
        <v>1258142</v>
      </c>
      <c r="C32" s="3" t="s">
        <v>59</v>
      </c>
      <c r="D32" s="13" t="s">
        <v>60</v>
      </c>
      <c r="E32" s="4"/>
      <c r="F32" s="38" t="s">
        <v>94</v>
      </c>
      <c r="G32" s="8"/>
      <c r="H32" s="14" t="str">
        <f ca="1">IF(AND(
            OR(OFFSET($H32,0,-2) = "-",OFFSET($H32,0,-2) = ""),OFFSET($H32,0,-1) = ""),"Incomplete","Complete")</f>
        <v>Complete</v>
      </c>
      <c r="I32" s="1">
        <v>0</v>
      </c>
    </row>
    <row r="33" spans="2:8" ht="27" customHeight="1" x14ac:dyDescent="0.2">
      <c r="B33">
        <v>-1</v>
      </c>
      <c r="C33" s="62">
        <f>COUNTIF(I11:I32,"&lt;&gt;-1")</f>
        <v>19</v>
      </c>
      <c r="D33" s="63"/>
      <c r="E33" s="12"/>
      <c r="F33" s="64">
        <f ca="1">IF(C33=0,1,(COUNTIF(H11:H32,TRUE)+COUNTIF(H11:H32,"Complete")) / (C33))</f>
        <v>1</v>
      </c>
      <c r="G33" s="63"/>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17" right="0.17" top="0.2" bottom="0.32" header="0.17" footer="0.3"/>
  <pageSetup paperSize="3" scale="8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Mel Gortarez</cp:lastModifiedBy>
  <cp:lastPrinted>2025-03-22T00:15:13Z</cp:lastPrinted>
  <dcterms:created xsi:type="dcterms:W3CDTF">2025-02-13T18:48:59Z</dcterms:created>
  <dcterms:modified xsi:type="dcterms:W3CDTF">2025-03-24T14:54:54Z</dcterms:modified>
  <cp:category/>
</cp:coreProperties>
</file>