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8526"/>
  <workbookPr codeName="ThisWorkbook"/>
  <mc:AlternateContent xmlns:mc="http://schemas.openxmlformats.org/markup-compatibility/2006">
    <mc:Choice Requires="x15">
      <x15ac:absPath xmlns:x15ac="http://schemas.microsoft.com/office/spreadsheetml/2010/11/ac" url="C:\Users\ErinJacobson\Downloads\"/>
    </mc:Choice>
  </mc:AlternateContent>
  <xr:revisionPtr revIDLastSave="0" documentId="13_ncr:2001_{7B09FFC3-528C-44F5-88A5-E6F0BF93F277}" xr6:coauthVersionLast="47" xr6:coauthVersionMax="47" xr10:uidLastSave="{00000000-0000-0000-0000-000000000000}"/>
  <workbookProtection lockStructure="1"/>
  <bookViews>
    <workbookView xWindow="29700" yWindow="90" windowWidth="27420" windowHeight="13920" activeTab="2" xr2:uid="{00000000-000D-0000-FFFF-FFFF00000000}"/>
  </bookViews>
  <sheets>
    <sheet name="Instructions" sheetId="1" r:id="rId1"/>
    <sheet name="Summary" sheetId="2" r:id="rId2"/>
    <sheet name="1" sheetId="3" r:id="rId3"/>
    <sheet name="Response Options (hidden)" sheetId="4" state="veryHidden" r:id="rId4"/>
  </sheets>
  <definedNames>
    <definedName name="responseOption0">'Response Options (hidden)'!$A$1:$A$3</definedName>
    <definedName name="responseOption1">'Response Options (hidden)'!$D$1:$D$2</definedName>
    <definedName name="responseOption2">'Response Options (hidden)'!$G$1:$G$2</definedName>
    <definedName name="responseOption3">'Response Options (hidden)'!$J$1:$J$2</definedName>
    <definedName name="responseOption4">'Response Options (hidden)'!$M$1:$M$2</definedName>
    <definedName name="responseOption5">'Response Options (hidden)'!$P$1:$P$2</definedName>
    <definedName name="responseOption6">'Response Options (hidden)'!$S$1:$S$2</definedName>
    <definedName name="responseValidationRulesGroup0">'Response Options (hidden)'!$A$1:$C$4</definedName>
    <definedName name="responseValidationRulesGroup1">'Response Options (hidden)'!$D$1:$F$3</definedName>
    <definedName name="responseValidationRulesGroup2">'Response Options (hidden)'!$G$1:$I$3</definedName>
    <definedName name="responseValidationRulesGroup3">'Response Options (hidden)'!$J$1:$L$3</definedName>
    <definedName name="responseValidationRulesGroup4">'Response Options (hidden)'!$M$1:$O$3</definedName>
    <definedName name="responseValidationRulesGroup5">'Response Options (hidden)'!$P$1:$R$3</definedName>
    <definedName name="responseValidationRulesGroup6">'Response Options (hidden)'!$S$1:$U$3</definedName>
  </definedNames>
  <calcPr calcId="191029" forceFullCalc="1"/>
  <fileRecoveryPr repairLoad="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3" i="4" l="1"/>
  <c r="B3" i="4"/>
  <c r="U2" i="4"/>
  <c r="T2" i="4"/>
  <c r="R2" i="4"/>
  <c r="Q2" i="4"/>
  <c r="O2" i="4"/>
  <c r="N2" i="4"/>
  <c r="H23" i="3" s="1"/>
  <c r="L2" i="4"/>
  <c r="K2" i="4"/>
  <c r="I2" i="4"/>
  <c r="H2" i="4"/>
  <c r="F2" i="4"/>
  <c r="E2" i="4"/>
  <c r="C2" i="4"/>
  <c r="B2" i="4"/>
  <c r="H12" i="3" s="1"/>
  <c r="U1" i="4"/>
  <c r="T1" i="4"/>
  <c r="R1" i="4"/>
  <c r="Q1" i="4"/>
  <c r="O1" i="4"/>
  <c r="N1" i="4"/>
  <c r="L1" i="4"/>
  <c r="K1" i="4"/>
  <c r="H22" i="3" s="1"/>
  <c r="I1" i="4"/>
  <c r="H1" i="4"/>
  <c r="H21" i="3" s="1"/>
  <c r="F1" i="4"/>
  <c r="E1" i="4"/>
  <c r="C1" i="4"/>
  <c r="B1" i="4"/>
  <c r="C33" i="3"/>
  <c r="H32" i="3"/>
  <c r="H30" i="3"/>
  <c r="H29" i="3"/>
  <c r="H28" i="3"/>
  <c r="H27" i="3"/>
  <c r="H25" i="3"/>
  <c r="H24" i="3"/>
  <c r="H18" i="3"/>
  <c r="H17" i="3"/>
  <c r="H16" i="3"/>
  <c r="H15" i="3"/>
  <c r="H14" i="3"/>
  <c r="H13" i="3"/>
  <c r="H11" i="3"/>
  <c r="H26" i="3" l="1"/>
  <c r="H31" i="3"/>
  <c r="H20" i="3"/>
  <c r="H19" i="3"/>
  <c r="C11" i="2"/>
  <c r="C14" i="2" s="1"/>
  <c r="F33" i="3" l="1"/>
  <c r="E11" i="2" s="1"/>
  <c r="BC12" i="2" s="1"/>
  <c r="BF11" i="2"/>
  <c r="AQ12" i="2" l="1"/>
  <c r="AI12" i="2"/>
  <c r="U12" i="2"/>
  <c r="AN12" i="2"/>
  <c r="AK12" i="2"/>
  <c r="J12" i="2"/>
  <c r="Q12" i="2"/>
  <c r="O12" i="2"/>
  <c r="P12" i="2"/>
  <c r="T12" i="2"/>
  <c r="K12" i="2"/>
  <c r="I12" i="2"/>
  <c r="AT12" i="2"/>
  <c r="AP12" i="2"/>
  <c r="N12" i="2"/>
  <c r="AA12" i="2"/>
  <c r="Z12" i="2"/>
  <c r="V12" i="2"/>
  <c r="L12" i="2"/>
  <c r="G12" i="2"/>
  <c r="AO12" i="2"/>
  <c r="AB12" i="2"/>
  <c r="AR12" i="2"/>
  <c r="E14" i="2"/>
  <c r="W15" i="2" s="1"/>
  <c r="M12" i="2"/>
  <c r="AE12" i="2"/>
  <c r="Y12" i="2"/>
  <c r="W12" i="2"/>
  <c r="AC12" i="2"/>
  <c r="AG12" i="2"/>
  <c r="AF12" i="2"/>
  <c r="AZ12" i="2"/>
  <c r="H12" i="2"/>
  <c r="AV12" i="2"/>
  <c r="AW12" i="2"/>
  <c r="AU12" i="2"/>
  <c r="X12" i="2"/>
  <c r="S12" i="2"/>
  <c r="AL12" i="2"/>
  <c r="AX12" i="2"/>
  <c r="R12" i="2"/>
  <c r="AH12" i="2"/>
  <c r="BD12" i="2"/>
  <c r="AD12" i="2"/>
  <c r="BA12" i="2"/>
  <c r="BB12" i="2"/>
  <c r="AJ12" i="2"/>
  <c r="AM12" i="2"/>
  <c r="AY12" i="2"/>
  <c r="AS12" i="2"/>
  <c r="H15" i="2"/>
  <c r="N15" i="2" l="1"/>
  <c r="AW15" i="2"/>
  <c r="AR15" i="2"/>
  <c r="I15" i="2"/>
  <c r="X15" i="2"/>
  <c r="AQ15" i="2"/>
  <c r="Q15" i="2"/>
  <c r="AE15" i="2"/>
  <c r="AC15" i="2"/>
  <c r="AH15" i="2"/>
  <c r="T15" i="2"/>
  <c r="AS15" i="2"/>
  <c r="P15" i="2"/>
  <c r="Z15" i="2"/>
  <c r="BD15" i="2"/>
  <c r="AM15" i="2"/>
  <c r="AY15" i="2"/>
  <c r="BC15" i="2"/>
  <c r="O15" i="2"/>
  <c r="BA15" i="2"/>
  <c r="AF15" i="2"/>
  <c r="AZ15" i="2"/>
  <c r="AV15" i="2"/>
  <c r="AU15" i="2"/>
  <c r="AA15" i="2"/>
  <c r="AD15" i="2"/>
  <c r="BB15" i="2"/>
  <c r="AK15" i="2"/>
  <c r="L15" i="2"/>
  <c r="G15" i="2"/>
  <c r="J15" i="2"/>
  <c r="AP15" i="2"/>
  <c r="AT15" i="2"/>
  <c r="AG15" i="2"/>
  <c r="V15" i="2"/>
  <c r="U15" i="2"/>
  <c r="S15" i="2"/>
  <c r="K15" i="2"/>
  <c r="Y15" i="2"/>
  <c r="AB15" i="2"/>
  <c r="AJ15" i="2"/>
  <c r="AO15" i="2"/>
  <c r="AX15" i="2"/>
  <c r="AN15" i="2"/>
  <c r="AI15" i="2"/>
  <c r="AL15" i="2"/>
  <c r="M15" i="2"/>
  <c r="R15" i="2"/>
</calcChain>
</file>

<file path=xl/sharedStrings.xml><?xml version="1.0" encoding="utf-8"?>
<sst xmlns="http://schemas.openxmlformats.org/spreadsheetml/2006/main" count="119" uniqueCount="95">
  <si>
    <t>e11f5bcc131102f889fde47b08e136d5a3c308b97166394da4a878e7171eced6d3ec117342b4238bc31669540c9464ee1f408af2cfe1ab94e286065a6701fb73NnadcXOMbarD1vtFMpwHIn8ZZN1Lp5hwPBW/X3X5pHx9ookD/qWf3A6Z+iGBd614</t>
  </si>
  <si>
    <t>HSAB Applicant Questions (Q-59IT)</t>
  </si>
  <si>
    <t>Instructions</t>
  </si>
  <si>
    <t>- The Summary worksheet displays your overall progress for the questionnaire.
- The worksheets numbered from 1 to N represent question sets.
- For each question set, select a response from the dropdown (if applicable) and enter a response comment for each question in the table.
- If specific instructions have been provided for a given subset, they will appear as a tooltip for a purple cell. Mouse-over to review them.
- When pasting content, please use Paste Special as Text without any formatting.
- You can only submit text based responses, please do not use special characters like emojis.
- Please do not change the structure of any of the worksheets. Changing the structure will invalidate your submission.
- Any additional information outside of the given structure of the worksheets will not be visible to the purchaser.
- Please do not save this file in a different format. Saving this file in a different format will invalidate your submission.
- Please do not use Excel formulas in your responses.
- Please follow the instructions provided along with this file to submit it back to Bonfire.
- If you have any questions regarding the content of this file, please contact the appropriate purchaser.
- If you have any technical problems, please contact Bonfire at Support@GoBonfire.com.</t>
  </si>
  <si>
    <t>Additional Instructions</t>
  </si>
  <si>
    <t>Summary tab shows progress completed, Tab 1 contains the questions to be answered.</t>
  </si>
  <si>
    <t>Total</t>
  </si>
  <si>
    <t>Summary</t>
  </si>
  <si>
    <t>Question Set</t>
  </si>
  <si>
    <t>Questions</t>
  </si>
  <si>
    <t>Hide Me</t>
  </si>
  <si>
    <t>% Complete</t>
  </si>
  <si>
    <t>Progress</t>
  </si>
  <si>
    <t>Error?</t>
  </si>
  <si>
    <t>Question Set 1: Questions</t>
  </si>
  <si>
    <t>#</t>
  </si>
  <si>
    <t>Question</t>
  </si>
  <si>
    <t>Response</t>
  </si>
  <si>
    <t>Comment</t>
  </si>
  <si>
    <t>Status</t>
  </si>
  <si>
    <t>General Use of Funds</t>
  </si>
  <si>
    <t>1.1.1</t>
  </si>
  <si>
    <t xml:space="preserve">
Amount requested for the upcoming fiscal year and select the category that best matches the proposed services. If the proposed program involves more than one (1) category enter the budget request for each category.
-Medical Services: Medical, mental, and dental care for the economically disadvantaged.
-Core Social Services: Essential services such as food clothing or housing: emergency disaster; family violence; and adult and child daycare.
-Quality of Life Improvement Services: Services provided to improve the quality of life for individuals or the community such as educational, preventative, training, recreational, and cultural services; etc.
</t>
  </si>
  <si>
    <t>-</t>
  </si>
  <si>
    <t>1.1.2</t>
  </si>
  <si>
    <t xml:space="preserve">
Insert your agency’s board-approved mission statement only.
</t>
  </si>
  <si>
    <t>1.1.3</t>
  </si>
  <si>
    <t xml:space="preserve">
List the services your agency provides.
</t>
  </si>
  <si>
    <t>1.1.4</t>
  </si>
  <si>
    <t xml:space="preserve">
For fiscal year 2026, specifically how will the amount requested be utilized?
</t>
  </si>
  <si>
    <t>Cover Letter</t>
  </si>
  <si>
    <t>1.2.1</t>
  </si>
  <si>
    <t xml:space="preserve">
I: Provide a brief overview of your organization, what unique role in the community does your organization's proposed program fulfill that no one else does? 
II: Collaboration between agencies can bring cost-savings for all. Please describe any current cost-sharing measures, overlap, common associations, common services, networking and working relationships, or sub-contractor relationships you are involved in with any other organizations. Examples may include, but aren't limited to, shared services such as human resources, payroll processing, or IT, board members, or personnel.
</t>
  </si>
  <si>
    <t>Application Questions</t>
  </si>
  <si>
    <t>1.3.1</t>
  </si>
  <si>
    <t xml:space="preserve">
Have you previously been funded by HSAB?
</t>
  </si>
  <si>
    <t>1.3.2</t>
  </si>
  <si>
    <t xml:space="preserve">
Will County HSAB funds be used as match for a grant?
</t>
  </si>
  <si>
    <t>1.3.3</t>
  </si>
  <si>
    <t xml:space="preserve">
Have you experienced any changes specific to expansion or contraction of services, staff or location.
</t>
  </si>
  <si>
    <t>1.3.4</t>
  </si>
  <si>
    <t xml:space="preserve">
Did your agency lose any funding, or partial funding in 2025?
</t>
  </si>
  <si>
    <t>1.3.5</t>
  </si>
  <si>
    <t xml:space="preserve">
Will you or have you applied for other sources of County funding? 
(Please include these on the Agency Revenue form)
</t>
  </si>
  <si>
    <t>1.3.6</t>
  </si>
  <si>
    <t xml:space="preserve">
Describe your target population as specifically as possible.
</t>
  </si>
  <si>
    <t>1.3.7</t>
  </si>
  <si>
    <t xml:space="preserve">
How are clients referred to your agency?
</t>
  </si>
  <si>
    <t>1.3.8</t>
  </si>
  <si>
    <t xml:space="preserve">
Have you failed to submit any required reimbursement request, or the annual performance report as required by the grant agreement?
</t>
  </si>
  <si>
    <t>1.3.9</t>
  </si>
  <si>
    <t xml:space="preserve">
__________ hours of program service were contributed by ____________ volunteers in the last year (FY2023 - October 1, 2023 through September 30, 2024).
</t>
  </si>
  <si>
    <t>1.3.10</t>
  </si>
  <si>
    <t xml:space="preserve">
What measurable outcomes do you plan to accomplish in the next funding year and how will you measure these?
</t>
  </si>
  <si>
    <t>1.3.11</t>
  </si>
  <si>
    <t xml:space="preserve">
Provide information about units of service in the format below. (Response not required is applying for $5,000 or less).
Service: ______      Unit (Hour, session, day, etc.): ________       Cost charged per unit to client (range for current year): _____________
</t>
  </si>
  <si>
    <t>1.3.12</t>
  </si>
  <si>
    <t xml:space="preserve">
What is the current number of employees, full-time and part-time, on the payroll for the entire organization? How many employees ("snapshot") does your organization have as of today's date?
</t>
  </si>
  <si>
    <t>1.3.13</t>
  </si>
  <si>
    <t xml:space="preserve">
Is your organization fully staffed?
</t>
  </si>
  <si>
    <t>1.3.14</t>
  </si>
  <si>
    <t xml:space="preserve">
Address any topics not covered or include any additional information you would like the board to know (optional). Documents can be added in file uploads as under additional documentation.
</t>
  </si>
  <si>
    <t>Medical Services</t>
  </si>
  <si>
    <t>Core Social Services</t>
  </si>
  <si>
    <t>Quality of Life Improvement Services</t>
  </si>
  <si>
    <t>Medical Services, Core Social Services, Quality of Life Improvement Services</t>
  </si>
  <si>
    <t>Yes</t>
  </si>
  <si>
    <t>No</t>
  </si>
  <si>
    <t>Yes, No</t>
  </si>
  <si>
    <t>Yes; what changed?</t>
  </si>
  <si>
    <t>Yes; what changed?, No</t>
  </si>
  <si>
    <t>Yes; How much? From what source? Why was funding lost?</t>
  </si>
  <si>
    <t>Yes; How much? From what source? Why was funding lost?, No</t>
  </si>
  <si>
    <t>Yes - Please list source(s) and amount(s).</t>
  </si>
  <si>
    <t>Yes - Please list source(s) and amount(s)., No</t>
  </si>
  <si>
    <t>Yes - Please explain why you failed to meet the deadline</t>
  </si>
  <si>
    <t>Yes - Please explain why you failed to meet the deadline, No</t>
  </si>
  <si>
    <t>No - What positions are open &amp; why? How does this impact your services?</t>
  </si>
  <si>
    <t>Yes, No - What positions are open &amp; why? How does this impact your services?</t>
  </si>
  <si>
    <t>Amount Requested: $100,000.00</t>
  </si>
  <si>
    <t>Our mission is to foster a healthier Monroe County community by increasing equitable food access through food distribution, food recovery, and nutrition education.</t>
  </si>
  <si>
    <t>The SOS Foundation provides the following services: (1) Operates two client choice pantries (located on Stock Island and Key Largo); (2) Prepares fresh and frozen meals for children, seniors, and adults at our community kitchen; (3) Provides nutrition education in school and community settings, including alternating monthly cooking classes for both children and adults; (4) Operates an Eco Farm in partnership with MARC House, and (5) Coordinates and administers a summer food service program ensuring children across Monroe County receive meals when school is out of session.</t>
  </si>
  <si>
    <t>The funding allocated in the Fiscal Year 2026 is designated for food purchasing for Monroe County and related personnel costs. These funds will continue to help us secure recovered protein and produce, which are both difficult to obtain and require our staff to drive to the mainland to procure them. Additionally, increased foods costs add to the challenge of trying to ensure nutritious foods reach the residents of Monroe County, and why these funds are vital to SOS fulfilling our mission.</t>
  </si>
  <si>
    <t>SOS's target population is low-income individuals and families in Monroe County who are experiencing food insecurity. This includes those living at or below the poverty line and the working poor who struggle to afford basic needs like food due to rising living costs. We specifically serve seniors, children, and disadvantaged adults who are vulnerable to food insecurity due to limited income and resources. Additionally, over 46% of households in Monroe County are classified as ALICE, earning more than the federal poverty level but less than the basic cost of living, leaving many families living paycheck to paycheck.</t>
  </si>
  <si>
    <t>SOS has experienced some personnel changes this year, including hiring and a few title changes. Our Executive director is now our CEO, our Director of Programs has left, but we now have a Grants &amp; Engagement Manager, as well as a newly-hired former AmeriCorps VISTA member in the role of Grants &amp; Operations Coordinator.</t>
  </si>
  <si>
    <t>Clients are referred by other local human service organizations, Monroe County Social Services, Monroe County Detention Center, addiction counselors and health professionals. Informal referrals through word of mouth are also common, and SOS maintains a strong social media presence to help with outreach and education efforts.</t>
  </si>
  <si>
    <t>SOS continues to be the largest hunger-relief organization in Monroe County, aiding over 11,000 unduplicated children, seniors, and low-income families annually. Our mission is to fight hunger and poverty in the community by providing access to healthy food and education. In addition to our two client-choice food pantries located in Key West and Key Largo, and a large-scale Community Kitchen that prepares hot, nutritious meals for low-income children and seniors, we also offer a wide range of other programs and services. These include nutrition education, cooking classes, volunteer opportunities, and outreach to local schools and community groups. Our organization has a long-standing commitment to the community, with almost 20 years of experience in addressing food insecurity in Monroe County. Regarding collaboration and operational support, the City of Key West, St. Justin's Church in Key Largo, and the Basilica of St. Mary Star of the Sea in Key West generously provide us with space in their facilities. SOS relies heavily on our dedicated volunteers who weekly process and prepare meals in our kitchen, and who stock and assist clients at our pantries.</t>
  </si>
  <si>
    <t>The kitchen attendants for the summer food service program are the only positions that will required filling, but they are part-time and seasonal, not full-time staff positions.</t>
  </si>
  <si>
    <t>SOS currently has 14 full-time and part-time employees, 4 AmeriCorps VISTA volunteers, and anticipates hiring 7 part-time, seasonal kitchen attendants for the summer food service program.</t>
  </si>
  <si>
    <t>14 FTE/PT, 4 AmeriCorps VISTA volunteers</t>
  </si>
  <si>
    <t>As in 2024, SOS must supplement and secure funding that was once supplied by the AmeriCorps VISTA Program, which previously funded 8 staff members utilized during the summer food service program. This funding equated to $68,000.00 and was eliminated due to federal budget cuts.</t>
  </si>
  <si>
    <t xml:space="preserve">Through increased wholesale purchasing and donation channels, SOS will increase the amount of fresh produce and healthy proteins, namely meats, seafood, and beans, available for distribution throughout Monroe County by 15%. This will result in a corresponding decrease in the amount of canned goods typically available at traditional food pantries. SOS uses a standardized database to maintain accurate food pantry statistics to measure (1) the number of services provided, (2) the frequency of services, and (3) the amount of food that is donated and subsequently distributed. To measure these outcomes, SOS will compare 2025 food pantry statistics to data from prior years. The SOS Community Kitchen uses daily delivery slips and meal count forms to track the number of meals served through our child and senior nutrition programs. These numbers are reported to the USDA and the Department of Health to determine SOS's amount of reimbursement. To measure our proposed outcomes, SOS will compare the number of meals served and the reimbursement received in FY25 to data collected for previous years. </t>
  </si>
  <si>
    <t>According to the USDA, SOS provides more than 60% of the meals served to those in need in Monroe County. SOS has the capacity to serve even more county-wide. SOS has taken a comprehensive approach to long-term nutrition by providing nutrition education, cooking classes, referrals to other social service agencies, and assistance with federal benefits. We have dramatically enhanced the nutritional quality of the food provided by expanding our food recovery and purchasing efforts to include more nutritious fresh produce. Our seven refrigerated trucks go as far as Broward regularly for donated food, and we have executed agreements guaranteeing a regular supply for Monroe County. We permanently positioned and fund a truck and driver in the Upper Keys, as well as additional refrigerated, frozen, and dry storage capacity that enables us to acquire significantly more food. We distribute this food throughout the county, particularly in the Upper and Lower Keys.
As a long-standing partner to Monroe County, we respectfully request HSAB's funding to help us continue ensuring working families in the area have access to healthy food. We know of no other agency that provides services to more unduplicated county residents, and we are well-positioned to respond to the nutritional needs of Monroe County.</t>
  </si>
  <si>
    <t>Bulk food production - 1,300,000 pounds of food/year - $0; Child meals program - 49,000 fresh meals/year - $4; Senior meals program - 17,500 fresh meals/year - $6; Nutrition education - 150 individuals/month - $2; Disaster preparedness/response - 18,000 cubic foot warehouse - $4; Wholesale food purchased - 115,000 pounds of food/year - $2</t>
  </si>
  <si>
    <t>8,702 hours of program service were contributed by 207 volunteers in the last year (FY2023 - October 1, 2023 through September 30, 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</si>
</sst>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0\ &quot;Questions&quot;"/>
    <numFmt numFmtId="165" formatCode="0\ &quot;pts&quot;"/>
    <numFmt numFmtId="166" formatCode="0.00%\ &quot;Complete&quot;"/>
    <numFmt numFmtId="167" formatCode="&quot;The comment must be left blank for this response&quot;"/>
  </numFmts>
  <fonts count="7" x14ac:knownFonts="1">
    <font>
      <sz val="12"/>
      <color rgb="FF000000"/>
      <name val="Arial"/>
    </font>
    <font>
      <b/>
      <sz val="22"/>
      <color rgb="FF404040"/>
      <name val="Arial"/>
    </font>
    <font>
      <b/>
      <sz val="12"/>
      <color rgb="FFFFFFFF"/>
      <name val="Arial"/>
    </font>
    <font>
      <b/>
      <sz val="14"/>
      <color rgb="FFFFFFFF"/>
      <name val="Arial"/>
    </font>
    <font>
      <sz val="12"/>
      <color rgb="FFFFFFFF"/>
      <name val="Arial"/>
    </font>
    <font>
      <sz val="12"/>
      <color rgb="FF000000"/>
      <name val="Arial"/>
      <family val="2"/>
    </font>
    <font>
      <sz val="12"/>
      <color rgb="FF000000"/>
      <name val="Aptos"/>
      <family val="2"/>
    </font>
  </fonts>
  <fills count="7">
    <fill>
      <patternFill patternType="none"/>
    </fill>
    <fill>
      <patternFill patternType="gray125"/>
    </fill>
    <fill>
      <patternFill patternType="solid">
        <fgColor rgb="FFFFFFFF"/>
        <bgColor rgb="FF000000"/>
      </patternFill>
    </fill>
    <fill>
      <patternFill patternType="solid">
        <fgColor rgb="FFF2F2F2"/>
        <bgColor rgb="FF000000"/>
      </patternFill>
    </fill>
    <fill>
      <patternFill patternType="solid">
        <fgColor rgb="FF5FADCF"/>
        <bgColor rgb="FF000000"/>
      </patternFill>
    </fill>
    <fill>
      <patternFill patternType="solid">
        <fgColor rgb="FF548BA1"/>
        <bgColor rgb="FF000000"/>
      </patternFill>
    </fill>
    <fill>
      <patternFill patternType="solid">
        <fgColor rgb="FF7F7F7F"/>
        <bgColor rgb="FF000000"/>
      </patternFill>
    </fill>
  </fills>
  <borders count="25">
    <border>
      <left/>
      <right/>
      <top/>
      <bottom/>
      <diagonal/>
    </border>
    <border>
      <left style="thin">
        <color rgb="FFBFBFBF"/>
      </left>
      <right style="dotted">
        <color rgb="FFBFBFBF"/>
      </right>
      <top style="thin">
        <color rgb="FFBFBFBF"/>
      </top>
      <bottom style="thin">
        <color rgb="FFBFBFBF"/>
      </bottom>
      <diagonal/>
    </border>
    <border>
      <left style="dotted">
        <color rgb="FFBFBFBF"/>
      </left>
      <right style="dotted">
        <color rgb="FFBFBFBF"/>
      </right>
      <top style="thin">
        <color rgb="FFBFBFBF"/>
      </top>
      <bottom style="thin">
        <color rgb="FFBFBFBF"/>
      </bottom>
      <diagonal/>
    </border>
    <border>
      <left style="dotted">
        <color rgb="FFBFBFBF"/>
      </left>
      <right style="thin">
        <color rgb="FFBFBFBF"/>
      </right>
      <top style="thin">
        <color rgb="FFBFBFBF"/>
      </top>
      <bottom style="thin">
        <color rgb="FFBFBFBF"/>
      </bottom>
      <diagonal/>
    </border>
    <border>
      <left/>
      <right style="dotted">
        <color rgb="FFBFBFBF"/>
      </right>
      <top/>
      <bottom/>
      <diagonal/>
    </border>
    <border>
      <left style="dotted">
        <color rgb="FFBFBFBF"/>
      </left>
      <right style="dotted">
        <color rgb="FFBFBFBF"/>
      </right>
      <top/>
      <bottom/>
      <diagonal/>
    </border>
    <border>
      <left style="dotted">
        <color rgb="FFBFBFBF"/>
      </left>
      <right/>
      <top/>
      <bottom/>
      <diagonal/>
    </border>
    <border>
      <left/>
      <right/>
      <top style="medium">
        <color rgb="FFBFBFBF"/>
      </top>
      <bottom/>
      <diagonal/>
    </border>
    <border>
      <left style="dotted">
        <color rgb="FFBFBFBF"/>
      </left>
      <right/>
      <top style="thin">
        <color rgb="FFBFBFBF"/>
      </top>
      <bottom/>
      <diagonal/>
    </border>
    <border>
      <left style="dotted">
        <color rgb="FFBFBFBF"/>
      </left>
      <right/>
      <top/>
      <bottom/>
      <diagonal/>
    </border>
    <border>
      <left style="dotted">
        <color rgb="FFBFBFBF"/>
      </left>
      <right/>
      <top/>
      <bottom style="thin">
        <color rgb="FFBFBFBF"/>
      </bottom>
      <diagonal/>
    </border>
    <border>
      <left/>
      <right/>
      <top style="thin">
        <color rgb="FFBFBFBF"/>
      </top>
      <bottom/>
      <diagonal/>
    </border>
    <border>
      <left/>
      <right/>
      <top/>
      <bottom style="thin">
        <color rgb="FFBFBFBF"/>
      </bottom>
      <diagonal/>
    </border>
    <border>
      <left/>
      <right style="dotted">
        <color rgb="FFBFBFBF"/>
      </right>
      <top style="thin">
        <color rgb="FFBFBFBF"/>
      </top>
      <bottom/>
      <diagonal/>
    </border>
    <border>
      <left/>
      <right style="dotted">
        <color rgb="FFBFBFBF"/>
      </right>
      <top/>
      <bottom/>
      <diagonal/>
    </border>
    <border>
      <left/>
      <right style="dotted">
        <color rgb="FFBFBFBF"/>
      </right>
      <top/>
      <bottom style="thin">
        <color rgb="FFBFBFBF"/>
      </bottom>
      <diagonal/>
    </border>
    <border>
      <left style="thin">
        <color rgb="FFBFBFBF"/>
      </left>
      <right/>
      <top style="thin">
        <color rgb="FFBFBFBF"/>
      </top>
      <bottom style="thin">
        <color rgb="FFBFBFBF"/>
      </bottom>
      <diagonal/>
    </border>
    <border>
      <left/>
      <right/>
      <top style="thin">
        <color rgb="FFBFBFBF"/>
      </top>
      <bottom style="thin">
        <color rgb="FFBFBFBF"/>
      </bottom>
      <diagonal/>
    </border>
    <border>
      <left/>
      <right style="thin">
        <color rgb="FFBFBFBF"/>
      </right>
      <top style="thin">
        <color rgb="FFBFBFBF"/>
      </top>
      <bottom style="thin">
        <color rgb="FFBFBFBF"/>
      </bottom>
      <diagonal/>
    </border>
    <border>
      <left style="thin">
        <color rgb="FFBFBFBF"/>
      </left>
      <right style="dotted">
        <color rgb="FFBFBFBF"/>
      </right>
      <top style="medium">
        <color rgb="FFBFBFBF"/>
      </top>
      <bottom style="thin">
        <color rgb="FFBFBFBF"/>
      </bottom>
      <diagonal/>
    </border>
    <border>
      <left style="dotted">
        <color rgb="FFBFBFBF"/>
      </left>
      <right style="dotted">
        <color rgb="FFBFBFBF"/>
      </right>
      <top style="medium">
        <color rgb="FFBFBFBF"/>
      </top>
      <bottom style="thin">
        <color rgb="FFBFBFBF"/>
      </bottom>
      <diagonal/>
    </border>
    <border>
      <left style="dotted">
        <color rgb="FFBFBFBF"/>
      </left>
      <right/>
      <top style="medium">
        <color rgb="FFBFBFBF"/>
      </top>
      <bottom/>
      <diagonal/>
    </border>
    <border>
      <left/>
      <right/>
      <top style="medium">
        <color rgb="FFBFBFBF"/>
      </top>
      <bottom/>
      <diagonal/>
    </border>
    <border>
      <left/>
      <right style="dotted">
        <color rgb="FFBFBFBF"/>
      </right>
      <top style="medium">
        <color rgb="FFBFBFBF"/>
      </top>
      <bottom/>
      <diagonal/>
    </border>
    <border>
      <left style="dotted">
        <color rgb="FFBFBFBF"/>
      </left>
      <right style="thin">
        <color rgb="FFBFBFBF"/>
      </right>
      <top style="medium">
        <color rgb="FFBFBFBF"/>
      </top>
      <bottom style="thin">
        <color rgb="FFBFBFBF"/>
      </bottom>
      <diagonal/>
    </border>
  </borders>
  <cellStyleXfs count="1">
    <xf numFmtId="0" fontId="0" fillId="0" borderId="0"/>
  </cellStyleXfs>
  <cellXfs count="60">
    <xf numFmtId="0" fontId="0" fillId="2" borderId="0" xfId="0" applyFill="1" applyProtection="1">
      <protection locked="0"/>
    </xf>
    <xf numFmtId="0" fontId="0" fillId="2" borderId="0" xfId="0" applyFill="1"/>
    <xf numFmtId="0" fontId="1" fillId="2" borderId="0" xfId="0" applyFont="1" applyFill="1" applyAlignment="1">
      <alignment horizontal="left" vertical="center"/>
    </xf>
    <xf numFmtId="0" fontId="0" fillId="3" borderId="1" xfId="0" applyFill="1" applyBorder="1" applyAlignment="1">
      <alignment horizontal="center" vertical="center"/>
    </xf>
    <xf numFmtId="0" fontId="0" fillId="3" borderId="2" xfId="0" applyFill="1" applyBorder="1" applyAlignment="1">
      <alignment horizontal="center" vertical="center"/>
    </xf>
    <xf numFmtId="0" fontId="2" fillId="4" borderId="0" xfId="0" applyFont="1" applyFill="1" applyAlignment="1">
      <alignment horizontal="center" vertical="center" wrapText="1"/>
    </xf>
    <xf numFmtId="0" fontId="2" fillId="5" borderId="0" xfId="0" applyFont="1" applyFill="1" applyAlignment="1">
      <alignment horizontal="center" vertical="center" wrapText="1"/>
    </xf>
    <xf numFmtId="49" fontId="0" fillId="3" borderId="2" xfId="0" applyNumberFormat="1" applyFill="1" applyBorder="1" applyAlignment="1" applyProtection="1">
      <alignment horizontal="center" vertical="center" wrapText="1"/>
      <protection locked="0"/>
    </xf>
    <xf numFmtId="49" fontId="0" fillId="3" borderId="3" xfId="0" applyNumberFormat="1" applyFill="1" applyBorder="1" applyAlignment="1" applyProtection="1">
      <alignment horizontal="left" vertical="center" wrapText="1" indent="1"/>
      <protection locked="0"/>
    </xf>
    <xf numFmtId="0" fontId="3" fillId="6" borderId="4" xfId="0" applyFont="1" applyFill="1" applyBorder="1" applyAlignment="1" applyProtection="1">
      <alignment horizontal="left" vertical="center" indent="1"/>
      <protection locked="0"/>
    </xf>
    <xf numFmtId="0" fontId="3" fillId="6" borderId="6" xfId="0" applyFont="1" applyFill="1" applyBorder="1" applyAlignment="1" applyProtection="1">
      <alignment horizontal="left" vertical="center" wrapText="1" indent="1"/>
      <protection locked="0"/>
    </xf>
    <xf numFmtId="0" fontId="3" fillId="4" borderId="7" xfId="0" applyFont="1" applyFill="1" applyBorder="1" applyAlignment="1">
      <alignment horizontal="center" vertical="center"/>
    </xf>
    <xf numFmtId="165" fontId="3" fillId="4" borderId="7" xfId="0" applyNumberFormat="1" applyFont="1" applyFill="1" applyBorder="1" applyAlignment="1">
      <alignment horizontal="center" vertical="center"/>
    </xf>
    <xf numFmtId="0" fontId="0" fillId="3" borderId="2" xfId="0" applyFill="1" applyBorder="1" applyAlignment="1">
      <alignment horizontal="left" vertical="center" wrapText="1" indent="1"/>
    </xf>
    <xf numFmtId="167" fontId="0" fillId="2" borderId="0" xfId="0" applyNumberFormat="1" applyFill="1" applyAlignment="1">
      <alignment vertical="center" wrapText="1" indent="1" shrinkToFit="1"/>
    </xf>
    <xf numFmtId="0" fontId="4" fillId="3" borderId="8" xfId="0" applyFont="1" applyFill="1" applyBorder="1" applyAlignment="1">
      <alignment horizontal="center" vertical="center"/>
    </xf>
    <xf numFmtId="0" fontId="4" fillId="3" borderId="9" xfId="0" applyFont="1" applyFill="1" applyBorder="1" applyAlignment="1">
      <alignment horizontal="center" vertical="center"/>
    </xf>
    <xf numFmtId="0" fontId="4" fillId="3" borderId="10" xfId="0" applyFont="1" applyFill="1" applyBorder="1" applyAlignment="1">
      <alignment horizontal="center" vertical="center"/>
    </xf>
    <xf numFmtId="0" fontId="4" fillId="3" borderId="11" xfId="0" applyFont="1" applyFill="1" applyBorder="1" applyAlignment="1">
      <alignment horizontal="center" vertical="center"/>
    </xf>
    <xf numFmtId="0" fontId="4" fillId="3" borderId="12" xfId="0" applyFont="1" applyFill="1" applyBorder="1" applyAlignment="1">
      <alignment horizontal="center" vertical="center"/>
    </xf>
    <xf numFmtId="0" fontId="4" fillId="3" borderId="13" xfId="0" applyFont="1" applyFill="1" applyBorder="1" applyAlignment="1">
      <alignment horizontal="center" vertical="center"/>
    </xf>
    <xf numFmtId="0" fontId="4" fillId="3" borderId="14" xfId="0" applyFont="1" applyFill="1" applyBorder="1" applyAlignment="1">
      <alignment horizontal="center" vertical="center"/>
    </xf>
    <xf numFmtId="0" fontId="4" fillId="3" borderId="15" xfId="0" applyFont="1" applyFill="1" applyBorder="1" applyAlignment="1">
      <alignment horizontal="center" vertical="center"/>
    </xf>
    <xf numFmtId="0" fontId="4" fillId="3" borderId="16" xfId="0" applyFont="1" applyFill="1" applyBorder="1" applyAlignment="1">
      <alignment horizontal="center" vertical="center"/>
    </xf>
    <xf numFmtId="0" fontId="4" fillId="3" borderId="17" xfId="0" applyFont="1" applyFill="1" applyBorder="1" applyAlignment="1">
      <alignment horizontal="center" vertical="center"/>
    </xf>
    <xf numFmtId="0" fontId="4" fillId="3" borderId="18" xfId="0" applyFont="1" applyFill="1" applyBorder="1" applyAlignment="1">
      <alignment horizontal="center" vertical="center"/>
    </xf>
    <xf numFmtId="49" fontId="0" fillId="2" borderId="0" xfId="0" applyNumberFormat="1" applyFill="1"/>
    <xf numFmtId="0" fontId="3" fillId="4" borderId="21" xfId="0" applyFont="1" applyFill="1" applyBorder="1" applyAlignment="1">
      <alignment horizontal="center" vertical="center"/>
    </xf>
    <xf numFmtId="0" fontId="3" fillId="4" borderId="22" xfId="0" applyFont="1" applyFill="1" applyBorder="1" applyAlignment="1">
      <alignment horizontal="center" vertical="center"/>
    </xf>
    <xf numFmtId="0" fontId="3" fillId="4" borderId="23" xfId="0" applyFont="1" applyFill="1" applyBorder="1" applyAlignment="1">
      <alignment horizontal="center" vertical="center"/>
    </xf>
    <xf numFmtId="0" fontId="3" fillId="4" borderId="9" xfId="0" applyFont="1" applyFill="1" applyBorder="1" applyAlignment="1">
      <alignment horizontal="center" vertical="center"/>
    </xf>
    <xf numFmtId="0" fontId="3" fillId="4" borderId="16" xfId="0" applyFont="1" applyFill="1" applyBorder="1" applyAlignment="1">
      <alignment horizontal="center" vertical="center"/>
    </xf>
    <xf numFmtId="0" fontId="3" fillId="4" borderId="17" xfId="0" applyFont="1" applyFill="1" applyBorder="1" applyAlignment="1">
      <alignment horizontal="center" vertical="center"/>
    </xf>
    <xf numFmtId="0" fontId="3" fillId="4" borderId="18" xfId="0" applyFont="1" applyFill="1" applyBorder="1" applyAlignment="1">
      <alignment horizontal="center" vertical="center"/>
    </xf>
    <xf numFmtId="0" fontId="3" fillId="4" borderId="14" xfId="0" applyFont="1" applyFill="1" applyBorder="1" applyAlignment="1">
      <alignment horizontal="center" vertical="center"/>
    </xf>
    <xf numFmtId="0" fontId="3" fillId="4" borderId="10" xfId="0" applyFont="1" applyFill="1" applyBorder="1" applyAlignment="1">
      <alignment horizontal="center" vertical="center"/>
    </xf>
    <xf numFmtId="0" fontId="3" fillId="4" borderId="12" xfId="0" applyFont="1" applyFill="1" applyBorder="1" applyAlignment="1">
      <alignment horizontal="center" vertical="center"/>
    </xf>
    <xf numFmtId="0" fontId="3" fillId="4" borderId="15" xfId="0" applyFont="1" applyFill="1" applyBorder="1" applyAlignment="1">
      <alignment horizontal="center" vertical="center"/>
    </xf>
    <xf numFmtId="0" fontId="1" fillId="2" borderId="0" xfId="0" applyFont="1" applyFill="1" applyAlignment="1">
      <alignment horizontal="left" vertical="center" wrapText="1"/>
    </xf>
    <xf numFmtId="0" fontId="0" fillId="2" borderId="0" xfId="0" applyFill="1" applyProtection="1">
      <protection locked="0"/>
    </xf>
    <xf numFmtId="0" fontId="0" fillId="3" borderId="0" xfId="0" applyFill="1" applyAlignment="1">
      <alignment vertical="center" wrapText="1"/>
    </xf>
    <xf numFmtId="0" fontId="0" fillId="2" borderId="0" xfId="0" applyFill="1" applyAlignment="1">
      <alignment vertical="top" wrapText="1"/>
    </xf>
    <xf numFmtId="0" fontId="2" fillId="4" borderId="0" xfId="0" applyFont="1" applyFill="1" applyAlignment="1">
      <alignment horizontal="center" vertical="center" wrapText="1"/>
    </xf>
    <xf numFmtId="0" fontId="3" fillId="4" borderId="19" xfId="0" applyFont="1" applyFill="1" applyBorder="1" applyAlignment="1">
      <alignment horizontal="center" vertical="center"/>
    </xf>
    <xf numFmtId="0" fontId="3" fillId="4" borderId="1" xfId="0" applyFont="1" applyFill="1" applyBorder="1" applyAlignment="1">
      <alignment horizontal="center" vertical="center"/>
    </xf>
    <xf numFmtId="0" fontId="3" fillId="4" borderId="20" xfId="0" applyFont="1" applyFill="1" applyBorder="1" applyAlignment="1">
      <alignment horizontal="center" vertical="center"/>
    </xf>
    <xf numFmtId="0" fontId="3" fillId="4" borderId="2" xfId="0" applyFont="1" applyFill="1" applyBorder="1" applyAlignment="1">
      <alignment horizontal="center" vertical="center"/>
    </xf>
    <xf numFmtId="0" fontId="3" fillId="4" borderId="24" xfId="0" applyFont="1" applyFill="1" applyBorder="1" applyAlignment="1">
      <alignment horizontal="center" vertical="center"/>
    </xf>
    <xf numFmtId="0" fontId="3" fillId="4" borderId="3" xfId="0" applyFont="1" applyFill="1" applyBorder="1" applyAlignment="1">
      <alignment horizontal="center" vertical="center"/>
    </xf>
    <xf numFmtId="0" fontId="0" fillId="3" borderId="1" xfId="0" applyFill="1" applyBorder="1" applyAlignment="1">
      <alignment horizontal="center" vertical="center"/>
    </xf>
    <xf numFmtId="0" fontId="0" fillId="3" borderId="2" xfId="0" applyFill="1" applyBorder="1" applyAlignment="1">
      <alignment horizontal="center" vertical="center"/>
    </xf>
    <xf numFmtId="0" fontId="0" fillId="3" borderId="3" xfId="0" applyFill="1" applyBorder="1" applyAlignment="1">
      <alignment horizontal="center" vertical="center"/>
    </xf>
    <xf numFmtId="0" fontId="3" fillId="6" borderId="4" xfId="0" applyFont="1" applyFill="1" applyBorder="1" applyAlignment="1">
      <alignment horizontal="left" vertical="center" wrapText="1" indent="1"/>
    </xf>
    <xf numFmtId="0" fontId="3" fillId="6" borderId="5" xfId="0" applyFont="1" applyFill="1" applyBorder="1" applyAlignment="1">
      <alignment horizontal="left" vertical="center" wrapText="1" indent="1"/>
    </xf>
    <xf numFmtId="0" fontId="3" fillId="6" borderId="6" xfId="0" applyFont="1" applyFill="1" applyBorder="1" applyAlignment="1">
      <alignment horizontal="left" vertical="center" wrapText="1" indent="1"/>
    </xf>
    <xf numFmtId="164" fontId="3" fillId="4" borderId="7" xfId="0" applyNumberFormat="1" applyFont="1" applyFill="1" applyBorder="1" applyAlignment="1">
      <alignment horizontal="center" vertical="center"/>
    </xf>
    <xf numFmtId="0" fontId="3" fillId="4" borderId="7" xfId="0" applyFont="1" applyFill="1" applyBorder="1" applyAlignment="1">
      <alignment horizontal="center" vertical="center"/>
    </xf>
    <xf numFmtId="166" fontId="3" fillId="4" borderId="7" xfId="0" applyNumberFormat="1" applyFont="1" applyFill="1" applyBorder="1" applyAlignment="1">
      <alignment horizontal="center" vertical="center"/>
    </xf>
    <xf numFmtId="49" fontId="5" fillId="3" borderId="3" xfId="0" applyNumberFormat="1" applyFont="1" applyFill="1" applyBorder="1" applyAlignment="1" applyProtection="1">
      <alignment horizontal="left" vertical="center" wrapText="1" indent="1"/>
      <protection locked="0"/>
    </xf>
    <xf numFmtId="49" fontId="6" fillId="3" borderId="3" xfId="0" applyNumberFormat="1" applyFont="1" applyFill="1" applyBorder="1" applyAlignment="1" applyProtection="1">
      <alignment horizontal="left" vertical="center" wrapText="1" indent="1"/>
      <protection locked="0"/>
    </xf>
  </cellXfs>
  <cellStyles count="1">
    <cellStyle name="Normal" xfId="0" builtinId="0"/>
  </cellStyles>
  <dxfs count="20">
    <dxf>
      <font>
        <b/>
        <sz val="14"/>
        <color rgb="FFFFFFFF"/>
      </font>
      <fill>
        <patternFill patternType="solid">
          <fgColor rgb="FFFFFFFF"/>
          <bgColor rgb="FFFFFFFF"/>
        </patternFill>
      </fill>
    </dxf>
    <dxf>
      <font>
        <b/>
        <sz val="14"/>
        <color rgb="FFFFFFFF"/>
      </font>
      <fill>
        <patternFill patternType="solid">
          <fgColor rgb="FFFFFFFF"/>
          <bgColor rgb="FFFFFFFF"/>
        </patternFill>
      </fill>
    </dxf>
    <dxf>
      <font>
        <b/>
        <sz val="14"/>
        <color rgb="FFFFFFFF"/>
      </font>
      <fill>
        <patternFill patternType="solid">
          <fgColor rgb="FFFFFFFF"/>
          <bgColor rgb="FFFFFFFF"/>
        </patternFill>
      </fill>
    </dxf>
    <dxf>
      <font>
        <b/>
        <sz val="14"/>
        <color rgb="FFFFFFFF"/>
      </font>
      <fill>
        <patternFill patternType="solid">
          <fgColor rgb="FFFFFFFF"/>
          <bgColor rgb="FFFFFFFF"/>
        </patternFill>
      </fill>
    </dxf>
    <dxf>
      <font>
        <b/>
        <color rgb="FF9C0006"/>
      </font>
      <fill>
        <patternFill patternType="solid">
          <fgColor rgb="FFF7C6CE"/>
          <bgColor rgb="FFF7C6CE"/>
        </patternFill>
      </fill>
    </dxf>
    <dxf>
      <font>
        <color rgb="FFF7C6CE"/>
      </font>
      <fill>
        <patternFill patternType="solid">
          <fgColor rgb="FFF7C6CE"/>
          <bgColor rgb="FFF7C6CE"/>
        </patternFill>
      </fill>
    </dxf>
    <dxf>
      <font>
        <color rgb="FFC5EFCE"/>
      </font>
      <fill>
        <patternFill patternType="solid">
          <fgColor rgb="FFC5EFCE"/>
          <bgColor rgb="FFC5EFCE"/>
        </patternFill>
      </fill>
    </dxf>
    <dxf>
      <font>
        <b val="0"/>
        <color rgb="FF404040"/>
      </font>
      <fill>
        <patternFill patternType="solid">
          <fgColor rgb="FFC5EFCE"/>
          <bgColor rgb="FFC5EFCE"/>
        </patternFill>
      </fill>
      <alignment horizontal="left" vertical="center"/>
    </dxf>
    <dxf>
      <font>
        <b/>
        <color rgb="FF006100"/>
      </font>
      <fill>
        <patternFill patternType="solid">
          <fgColor rgb="FFC5EFCE"/>
          <bgColor rgb="FFC5EFCE"/>
        </patternFill>
      </fill>
    </dxf>
    <dxf>
      <font>
        <b/>
        <sz val="14"/>
        <color rgb="FFFFFFFF"/>
      </font>
      <fill>
        <patternFill patternType="solid">
          <fgColor rgb="FFFFFFFF"/>
          <bgColor rgb="FFFFFFFF"/>
        </patternFill>
      </fill>
    </dxf>
    <dxf>
      <font>
        <b/>
        <sz val="14"/>
        <color rgb="FFFFFFFF"/>
      </font>
      <fill>
        <patternFill patternType="solid">
          <fgColor rgb="FFFFFFFF"/>
          <bgColor rgb="FFFFFFFF"/>
        </patternFill>
      </fill>
    </dxf>
    <dxf>
      <fill>
        <patternFill patternType="solid">
          <fgColor rgb="FFFFFFFF"/>
          <bgColor rgb="FFFFFFFF"/>
        </patternFill>
      </fill>
    </dxf>
    <dxf>
      <font>
        <b/>
        <color rgb="FF9C0006"/>
      </font>
      <fill>
        <patternFill patternType="solid">
          <fgColor rgb="FFF7C6CE"/>
          <bgColor rgb="FFF7C6CE"/>
        </patternFill>
      </fill>
    </dxf>
    <dxf>
      <font>
        <b/>
        <color rgb="FF006100"/>
      </font>
      <fill>
        <patternFill patternType="solid">
          <fgColor rgb="FFC5EFCE"/>
          <bgColor rgb="FFC5EFCE"/>
        </patternFill>
      </fill>
    </dxf>
    <dxf>
      <font>
        <color rgb="FFFFFFFF"/>
      </font>
      <fill>
        <patternFill patternType="solid">
          <fgColor rgb="FFFFFFFF"/>
          <bgColor rgb="FFFFFFFF"/>
        </patternFill>
      </fill>
    </dxf>
    <dxf>
      <font>
        <b/>
        <color rgb="FFC5EFCE"/>
      </font>
      <fill>
        <patternFill patternType="solid">
          <fgColor rgb="FFC5EFCE"/>
          <bgColor rgb="FFC5EFCE"/>
        </patternFill>
      </fill>
    </dxf>
    <dxf>
      <font>
        <color rgb="FFFFFFFF"/>
      </font>
      <fill>
        <patternFill patternType="solid">
          <fgColor rgb="FFFFFFFF"/>
          <bgColor rgb="FFFFFFFF"/>
        </patternFill>
      </fill>
    </dxf>
    <dxf>
      <font>
        <b/>
        <color rgb="FFC5EFCE"/>
      </font>
      <fill>
        <patternFill patternType="solid">
          <fgColor rgb="FFC5EFCE"/>
          <bgColor rgb="FFC5EFCE"/>
        </patternFill>
      </fill>
    </dxf>
    <dxf>
      <numFmt numFmtId="14" formatCode="0.00%"/>
    </dxf>
    <dxf>
      <fill>
        <patternFill patternType="solid">
          <fgColor rgb="FFFFFFFF"/>
          <bgColor rgb="FFFFFFFF"/>
        </patternFill>
      </fill>
    </dxf>
  </dxfs>
  <tableStyles count="0" defaultTableStyle="Table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1</xdr:col>
      <xdr:colOff>0</xdr:colOff>
      <xdr:row>1</xdr:row>
      <xdr:rowOff>0</xdr:rowOff>
    </xdr:from>
    <xdr:ext cx="2695575" cy="733425"/>
    <xdr:pic>
      <xdr:nvPicPr>
        <xdr:cNvPr id="2" name="Monroe County, FL_Logo" descr="Monroe County, FL">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8:ZZ702"/>
  <sheetViews>
    <sheetView showRowColHeaders="0" topLeftCell="A31" workbookViewId="0">
      <selection activeCell="B16" sqref="B16:E16"/>
    </sheetView>
  </sheetViews>
  <sheetFormatPr defaultRowHeight="15" x14ac:dyDescent="0.25"/>
  <cols>
    <col min="2" max="5" width="25" customWidth="1"/>
    <col min="702" max="702" width="9.08984375" hidden="1"/>
  </cols>
  <sheetData>
    <row r="8" spans="2:5" ht="31.95" customHeight="1" x14ac:dyDescent="0.25">
      <c r="B8" s="38" t="s">
        <v>1</v>
      </c>
      <c r="C8" s="39"/>
      <c r="D8" s="39"/>
      <c r="E8" s="39"/>
    </row>
    <row r="10" spans="2:5" ht="28.2" x14ac:dyDescent="0.25">
      <c r="B10" s="2" t="s">
        <v>2</v>
      </c>
    </row>
    <row r="12" spans="2:5" ht="409.6" customHeight="1" x14ac:dyDescent="0.25">
      <c r="B12" s="40" t="s">
        <v>3</v>
      </c>
      <c r="C12" s="40"/>
      <c r="D12" s="40"/>
      <c r="E12" s="40"/>
    </row>
    <row r="14" spans="2:5" ht="28.2" x14ac:dyDescent="0.25">
      <c r="B14" s="2" t="s">
        <v>4</v>
      </c>
    </row>
    <row r="16" spans="2:5" ht="16.05" customHeight="1" x14ac:dyDescent="0.25">
      <c r="B16" s="41" t="s">
        <v>5</v>
      </c>
      <c r="C16" s="39"/>
      <c r="D16" s="39"/>
      <c r="E16" s="39"/>
    </row>
    <row r="702" spans="702:702" x14ac:dyDescent="0.25">
      <c r="ZZ702" s="1" t="s">
        <v>0</v>
      </c>
    </row>
  </sheetData>
  <sheetProtection password="E36C" sheet="1" objects="1" scenarios="1" insertHyperlinks="0"/>
  <mergeCells count="3">
    <mergeCell ref="B8:E8"/>
    <mergeCell ref="B12:E12"/>
    <mergeCell ref="B16:E16"/>
  </mergeCell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2:BF16"/>
  <sheetViews>
    <sheetView showRowColHeaders="0" workbookViewId="0">
      <pane ySplit="10" topLeftCell="A11" activePane="bottomLeft" state="frozen"/>
      <selection pane="bottomLeft" activeCell="B11" sqref="B11:BF13"/>
    </sheetView>
  </sheetViews>
  <sheetFormatPr defaultRowHeight="15" x14ac:dyDescent="0.25"/>
  <cols>
    <col min="2" max="3" width="20" customWidth="1"/>
    <col min="4" max="4" width="9.08984375" hidden="1"/>
    <col min="5" max="5" width="20" customWidth="1"/>
    <col min="6" max="6" width="2" customWidth="1"/>
    <col min="7" max="56" width="1" customWidth="1"/>
    <col min="57" max="57" width="2" customWidth="1"/>
    <col min="58" max="58" width="20" customWidth="1"/>
  </cols>
  <sheetData>
    <row r="2" spans="2:58" hidden="1" x14ac:dyDescent="0.25"/>
    <row r="3" spans="2:58" hidden="1" x14ac:dyDescent="0.25"/>
    <row r="4" spans="2:58" hidden="1" x14ac:dyDescent="0.25"/>
    <row r="5" spans="2:58" hidden="1" x14ac:dyDescent="0.25"/>
    <row r="6" spans="2:58" hidden="1" x14ac:dyDescent="0.25"/>
    <row r="7" spans="2:58" hidden="1" x14ac:dyDescent="0.25"/>
    <row r="8" spans="2:58" ht="28.2" x14ac:dyDescent="0.25">
      <c r="B8" s="2" t="s">
        <v>7</v>
      </c>
    </row>
    <row r="10" spans="2:58" ht="31.95" customHeight="1" x14ac:dyDescent="0.25">
      <c r="B10" s="5" t="s">
        <v>8</v>
      </c>
      <c r="C10" s="5" t="s">
        <v>9</v>
      </c>
      <c r="D10" s="5" t="s">
        <v>10</v>
      </c>
      <c r="E10" s="5" t="s">
        <v>11</v>
      </c>
      <c r="F10" s="42" t="s">
        <v>12</v>
      </c>
      <c r="G10" s="42"/>
      <c r="H10" s="42"/>
      <c r="I10" s="42"/>
      <c r="J10" s="42"/>
      <c r="K10" s="42"/>
      <c r="L10" s="42"/>
      <c r="M10" s="42"/>
      <c r="N10" s="42"/>
      <c r="O10" s="42"/>
      <c r="P10" s="42"/>
      <c r="Q10" s="42"/>
      <c r="R10" s="42"/>
      <c r="S10" s="42"/>
      <c r="T10" s="42"/>
      <c r="U10" s="42"/>
      <c r="V10" s="42"/>
      <c r="W10" s="42"/>
      <c r="X10" s="42"/>
      <c r="Y10" s="42"/>
      <c r="Z10" s="42"/>
      <c r="AA10" s="42"/>
      <c r="AB10" s="42"/>
      <c r="AC10" s="42"/>
      <c r="AD10" s="42"/>
      <c r="AE10" s="42"/>
      <c r="AF10" s="42"/>
      <c r="AG10" s="42"/>
      <c r="AH10" s="42"/>
      <c r="AI10" s="42"/>
      <c r="AJ10" s="42"/>
      <c r="AK10" s="42"/>
      <c r="AL10" s="42"/>
      <c r="AM10" s="42"/>
      <c r="AN10" s="42"/>
      <c r="AO10" s="42"/>
      <c r="AP10" s="42"/>
      <c r="AQ10" s="42"/>
      <c r="AR10" s="42"/>
      <c r="AS10" s="42"/>
      <c r="AT10" s="42"/>
      <c r="AU10" s="42"/>
      <c r="AV10" s="42"/>
      <c r="AW10" s="42"/>
      <c r="AX10" s="42"/>
      <c r="AY10" s="42"/>
      <c r="AZ10" s="42"/>
      <c r="BA10" s="42"/>
      <c r="BB10" s="42"/>
      <c r="BC10" s="42"/>
      <c r="BD10" s="42"/>
      <c r="BE10" s="42"/>
      <c r="BF10" s="5" t="s">
        <v>13</v>
      </c>
    </row>
    <row r="11" spans="2:58" x14ac:dyDescent="0.25">
      <c r="B11" s="49">
        <v>1</v>
      </c>
      <c r="C11" s="50">
        <f>'1'!C33</f>
        <v>19</v>
      </c>
      <c r="D11" s="50"/>
      <c r="E11" s="50">
        <f ca="1">'1'!F33</f>
        <v>1</v>
      </c>
      <c r="F11" s="15"/>
      <c r="G11" s="18"/>
      <c r="H11" s="18"/>
      <c r="I11" s="18"/>
      <c r="J11" s="18"/>
      <c r="K11" s="18"/>
      <c r="L11" s="18"/>
      <c r="M11" s="18"/>
      <c r="N11" s="18"/>
      <c r="O11" s="18"/>
      <c r="P11" s="18"/>
      <c r="Q11" s="18"/>
      <c r="R11" s="18"/>
      <c r="S11" s="18"/>
      <c r="T11" s="18"/>
      <c r="U11" s="18"/>
      <c r="V11" s="18"/>
      <c r="W11" s="18"/>
      <c r="X11" s="18"/>
      <c r="Y11" s="18"/>
      <c r="Z11" s="18"/>
      <c r="AA11" s="18"/>
      <c r="AB11" s="18"/>
      <c r="AC11" s="18"/>
      <c r="AD11" s="18"/>
      <c r="AE11" s="18"/>
      <c r="AF11" s="18"/>
      <c r="AG11" s="18"/>
      <c r="AH11" s="18"/>
      <c r="AI11" s="18"/>
      <c r="AJ11" s="18"/>
      <c r="AK11" s="18"/>
      <c r="AL11" s="18"/>
      <c r="AM11" s="18"/>
      <c r="AN11" s="18"/>
      <c r="AO11" s="18"/>
      <c r="AP11" s="18"/>
      <c r="AQ11" s="18"/>
      <c r="AR11" s="18"/>
      <c r="AS11" s="18"/>
      <c r="AT11" s="18"/>
      <c r="AU11" s="18"/>
      <c r="AV11" s="18"/>
      <c r="AW11" s="18"/>
      <c r="AX11" s="18"/>
      <c r="AY11" s="18"/>
      <c r="AZ11" s="18"/>
      <c r="BA11" s="18"/>
      <c r="BB11" s="18"/>
      <c r="BC11" s="18"/>
      <c r="BD11" s="18"/>
      <c r="BE11" s="20"/>
      <c r="BF11" s="51" t="str">
        <f ca="1">IF(E11= 1, "Complete: no errors",IF(COUNTIF(INDIRECT("'"&amp;B11:B13&amp;"'!H11:H12"),"*"&amp;"response"&amp;"*"),"Errors present","No errors"))</f>
        <v>Complete: no errors</v>
      </c>
    </row>
    <row r="12" spans="2:58" x14ac:dyDescent="0.25">
      <c r="B12" s="49"/>
      <c r="C12" s="50"/>
      <c r="D12" s="50"/>
      <c r="E12" s="50"/>
      <c r="F12" s="16"/>
      <c r="G12" s="23" t="b">
        <f ca="1">E11 &gt;= 0.02</f>
        <v>1</v>
      </c>
      <c r="H12" s="24" t="b">
        <f ca="1">E11 &gt;= 0.04</f>
        <v>1</v>
      </c>
      <c r="I12" s="24" t="b">
        <f ca="1">E11 &gt;= 0.06</f>
        <v>1</v>
      </c>
      <c r="J12" s="24" t="b">
        <f ca="1">E11 &gt;= 0.08</f>
        <v>1</v>
      </c>
      <c r="K12" s="24" t="b">
        <f ca="1">E11 &gt;= 0.1</f>
        <v>1</v>
      </c>
      <c r="L12" s="24" t="b">
        <f ca="1">E11 &gt;= 0.12</f>
        <v>1</v>
      </c>
      <c r="M12" s="24" t="b">
        <f ca="1">E11 &gt;= 0.14</f>
        <v>1</v>
      </c>
      <c r="N12" s="24" t="b">
        <f ca="1">E11 &gt;= 0.16</f>
        <v>1</v>
      </c>
      <c r="O12" s="24" t="b">
        <f ca="1">E11 &gt;= 0.18</f>
        <v>1</v>
      </c>
      <c r="P12" s="24" t="b">
        <f ca="1">E11 &gt;= 0.2</f>
        <v>1</v>
      </c>
      <c r="Q12" s="24" t="b">
        <f ca="1">E11 &gt;= 0.22</f>
        <v>1</v>
      </c>
      <c r="R12" s="24" t="b">
        <f ca="1">E11 &gt;= 0.24</f>
        <v>1</v>
      </c>
      <c r="S12" s="24" t="b">
        <f ca="1">E11 &gt;= 0.26</f>
        <v>1</v>
      </c>
      <c r="T12" s="24" t="b">
        <f ca="1">E11 &gt;= 0.28</f>
        <v>1</v>
      </c>
      <c r="U12" s="24" t="b">
        <f ca="1">E11 &gt;= 0.3</f>
        <v>1</v>
      </c>
      <c r="V12" s="24" t="b">
        <f ca="1">E11 &gt;= 0.32</f>
        <v>1</v>
      </c>
      <c r="W12" s="24" t="b">
        <f ca="1">E11 &gt;= 0.34</f>
        <v>1</v>
      </c>
      <c r="X12" s="24" t="b">
        <f ca="1">E11 &gt;= 0.36</f>
        <v>1</v>
      </c>
      <c r="Y12" s="24" t="b">
        <f ca="1">E11 &gt;= 0.38</f>
        <v>1</v>
      </c>
      <c r="Z12" s="24" t="b">
        <f ca="1">E11 &gt;= 0.4</f>
        <v>1</v>
      </c>
      <c r="AA12" s="24" t="b">
        <f ca="1">E11 &gt;= 0.42</f>
        <v>1</v>
      </c>
      <c r="AB12" s="24" t="b">
        <f ca="1">E11 &gt;= 0.44</f>
        <v>1</v>
      </c>
      <c r="AC12" s="24" t="b">
        <f ca="1">E11 &gt;= 0.46</f>
        <v>1</v>
      </c>
      <c r="AD12" s="24" t="b">
        <f ca="1">E11 &gt;= 0.48</f>
        <v>1</v>
      </c>
      <c r="AE12" s="24" t="b">
        <f ca="1">E11 &gt;= 0.5</f>
        <v>1</v>
      </c>
      <c r="AF12" s="24" t="b">
        <f ca="1">E11 &gt;= 0.52</f>
        <v>1</v>
      </c>
      <c r="AG12" s="24" t="b">
        <f ca="1">E11 &gt;= 0.54</f>
        <v>1</v>
      </c>
      <c r="AH12" s="24" t="b">
        <f ca="1">E11 &gt;= 0.56</f>
        <v>1</v>
      </c>
      <c r="AI12" s="24" t="b">
        <f ca="1">E11 &gt;= 0.58</f>
        <v>1</v>
      </c>
      <c r="AJ12" s="24" t="b">
        <f ca="1">E11 &gt;= 0.6</f>
        <v>1</v>
      </c>
      <c r="AK12" s="24" t="b">
        <f ca="1">E11 &gt;= 0.62</f>
        <v>1</v>
      </c>
      <c r="AL12" s="24" t="b">
        <f ca="1">E11 &gt;= 0.64</f>
        <v>1</v>
      </c>
      <c r="AM12" s="24" t="b">
        <f ca="1">E11 &gt;= 0.66</f>
        <v>1</v>
      </c>
      <c r="AN12" s="24" t="b">
        <f ca="1">E11 &gt;= 0.68</f>
        <v>1</v>
      </c>
      <c r="AO12" s="24" t="b">
        <f ca="1">E11 &gt;= 0.7</f>
        <v>1</v>
      </c>
      <c r="AP12" s="24" t="b">
        <f ca="1">E11 &gt;= 0.72</f>
        <v>1</v>
      </c>
      <c r="AQ12" s="24" t="b">
        <f ca="1">E11 &gt;= 0.74</f>
        <v>1</v>
      </c>
      <c r="AR12" s="24" t="b">
        <f ca="1">E11 &gt;= 0.76</f>
        <v>1</v>
      </c>
      <c r="AS12" s="24" t="b">
        <f ca="1">E11 &gt;= 0.78</f>
        <v>1</v>
      </c>
      <c r="AT12" s="24" t="b">
        <f ca="1">E11 &gt;= 0.8</f>
        <v>1</v>
      </c>
      <c r="AU12" s="24" t="b">
        <f ca="1">E11 &gt;= 0.82</f>
        <v>1</v>
      </c>
      <c r="AV12" s="24" t="b">
        <f ca="1">E11 &gt;= 0.84</f>
        <v>1</v>
      </c>
      <c r="AW12" s="24" t="b">
        <f ca="1">E11 &gt;= 0.86</f>
        <v>1</v>
      </c>
      <c r="AX12" s="24" t="b">
        <f ca="1">E11 &gt;= 0.88</f>
        <v>1</v>
      </c>
      <c r="AY12" s="24" t="b">
        <f ca="1">E11 &gt;= 0.9</f>
        <v>1</v>
      </c>
      <c r="AZ12" s="24" t="b">
        <f ca="1">E11 &gt;= 0.92</f>
        <v>1</v>
      </c>
      <c r="BA12" s="24" t="b">
        <f ca="1">E11 &gt;= 0.94</f>
        <v>1</v>
      </c>
      <c r="BB12" s="24" t="b">
        <f ca="1">E11 &gt;= 0.96</f>
        <v>1</v>
      </c>
      <c r="BC12" s="24" t="b">
        <f ca="1">E11 &gt;= 0.98</f>
        <v>1</v>
      </c>
      <c r="BD12" s="25" t="b">
        <f ca="1">E11 &gt;= 1</f>
        <v>1</v>
      </c>
      <c r="BE12" s="21"/>
      <c r="BF12" s="51"/>
    </row>
    <row r="13" spans="2:58" x14ac:dyDescent="0.25">
      <c r="B13" s="49"/>
      <c r="C13" s="50"/>
      <c r="D13" s="50"/>
      <c r="E13" s="50"/>
      <c r="F13" s="17"/>
      <c r="G13" s="19"/>
      <c r="H13" s="19"/>
      <c r="I13" s="19"/>
      <c r="J13" s="19"/>
      <c r="K13" s="19"/>
      <c r="L13" s="19"/>
      <c r="M13" s="19"/>
      <c r="N13" s="19"/>
      <c r="O13" s="19"/>
      <c r="P13" s="19"/>
      <c r="Q13" s="19"/>
      <c r="R13" s="19"/>
      <c r="S13" s="19"/>
      <c r="T13" s="19"/>
      <c r="U13" s="19"/>
      <c r="V13" s="19"/>
      <c r="W13" s="19"/>
      <c r="X13" s="19"/>
      <c r="Y13" s="19"/>
      <c r="Z13" s="19"/>
      <c r="AA13" s="19"/>
      <c r="AB13" s="19"/>
      <c r="AC13" s="19"/>
      <c r="AD13" s="19"/>
      <c r="AE13" s="19"/>
      <c r="AF13" s="19"/>
      <c r="AG13" s="19"/>
      <c r="AH13" s="19"/>
      <c r="AI13" s="19"/>
      <c r="AJ13" s="19"/>
      <c r="AK13" s="19"/>
      <c r="AL13" s="19"/>
      <c r="AM13" s="19"/>
      <c r="AN13" s="19"/>
      <c r="AO13" s="19"/>
      <c r="AP13" s="19"/>
      <c r="AQ13" s="19"/>
      <c r="AR13" s="19"/>
      <c r="AS13" s="19"/>
      <c r="AT13" s="19"/>
      <c r="AU13" s="19"/>
      <c r="AV13" s="19"/>
      <c r="AW13" s="19"/>
      <c r="AX13" s="19"/>
      <c r="AY13" s="19"/>
      <c r="AZ13" s="19"/>
      <c r="BA13" s="19"/>
      <c r="BB13" s="19"/>
      <c r="BC13" s="19"/>
      <c r="BD13" s="19"/>
      <c r="BE13" s="22"/>
      <c r="BF13" s="51"/>
    </row>
    <row r="14" spans="2:58" ht="17.399999999999999" x14ac:dyDescent="0.25">
      <c r="B14" s="43" t="s">
        <v>6</v>
      </c>
      <c r="C14" s="45">
        <f>SUM(C11:C13)</f>
        <v>19</v>
      </c>
      <c r="D14" s="45"/>
      <c r="E14" s="45">
        <f ca="1">IF($C$14=0,1,SUMPRODUCT(C11:C13, E11:E13) / $C$14)</f>
        <v>1</v>
      </c>
      <c r="F14" s="27"/>
      <c r="G14" s="28"/>
      <c r="H14" s="28"/>
      <c r="I14" s="28"/>
      <c r="J14" s="28"/>
      <c r="K14" s="28"/>
      <c r="L14" s="28"/>
      <c r="M14" s="28"/>
      <c r="N14" s="28"/>
      <c r="O14" s="28"/>
      <c r="P14" s="28"/>
      <c r="Q14" s="28"/>
      <c r="R14" s="28"/>
      <c r="S14" s="28"/>
      <c r="T14" s="28"/>
      <c r="U14" s="28"/>
      <c r="V14" s="28"/>
      <c r="W14" s="28"/>
      <c r="X14" s="28"/>
      <c r="Y14" s="28"/>
      <c r="Z14" s="28"/>
      <c r="AA14" s="28"/>
      <c r="AB14" s="28"/>
      <c r="AC14" s="28"/>
      <c r="AD14" s="28"/>
      <c r="AE14" s="28"/>
      <c r="AF14" s="28"/>
      <c r="AG14" s="28"/>
      <c r="AH14" s="28"/>
      <c r="AI14" s="28"/>
      <c r="AJ14" s="28"/>
      <c r="AK14" s="28"/>
      <c r="AL14" s="28"/>
      <c r="AM14" s="28"/>
      <c r="AN14" s="28"/>
      <c r="AO14" s="28"/>
      <c r="AP14" s="28"/>
      <c r="AQ14" s="28"/>
      <c r="AR14" s="28"/>
      <c r="AS14" s="28"/>
      <c r="AT14" s="28"/>
      <c r="AU14" s="28"/>
      <c r="AV14" s="28"/>
      <c r="AW14" s="28"/>
      <c r="AX14" s="28"/>
      <c r="AY14" s="28"/>
      <c r="AZ14" s="28"/>
      <c r="BA14" s="28"/>
      <c r="BB14" s="28"/>
      <c r="BC14" s="28"/>
      <c r="BD14" s="28"/>
      <c r="BE14" s="29"/>
      <c r="BF14" s="47"/>
    </row>
    <row r="15" spans="2:58" ht="17.399999999999999" x14ac:dyDescent="0.25">
      <c r="B15" s="44"/>
      <c r="C15" s="46"/>
      <c r="D15" s="46"/>
      <c r="E15" s="46"/>
      <c r="F15" s="30"/>
      <c r="G15" s="31" t="b">
        <f ca="1">E14 &gt;= 0.02</f>
        <v>1</v>
      </c>
      <c r="H15" s="32" t="b">
        <f ca="1">E14 &gt;= 0.04</f>
        <v>1</v>
      </c>
      <c r="I15" s="32" t="b">
        <f ca="1">E14 &gt;= 0.06</f>
        <v>1</v>
      </c>
      <c r="J15" s="32" t="b">
        <f ca="1">E14 &gt;= 0.08</f>
        <v>1</v>
      </c>
      <c r="K15" s="32" t="b">
        <f ca="1">E14 &gt;= 0.1</f>
        <v>1</v>
      </c>
      <c r="L15" s="32" t="b">
        <f ca="1">E14 &gt;= 0.12</f>
        <v>1</v>
      </c>
      <c r="M15" s="32" t="b">
        <f ca="1">E14 &gt;= 0.14</f>
        <v>1</v>
      </c>
      <c r="N15" s="32" t="b">
        <f ca="1">E14 &gt;= 0.16</f>
        <v>1</v>
      </c>
      <c r="O15" s="32" t="b">
        <f ca="1">E14 &gt;= 0.18</f>
        <v>1</v>
      </c>
      <c r="P15" s="32" t="b">
        <f ca="1">E14 &gt;= 0.2</f>
        <v>1</v>
      </c>
      <c r="Q15" s="32" t="b">
        <f ca="1">E14 &gt;= 0.22</f>
        <v>1</v>
      </c>
      <c r="R15" s="32" t="b">
        <f ca="1">E14 &gt;= 0.24</f>
        <v>1</v>
      </c>
      <c r="S15" s="32" t="b">
        <f ca="1">E14 &gt;= 0.26</f>
        <v>1</v>
      </c>
      <c r="T15" s="32" t="b">
        <f ca="1">E14 &gt;= 0.28</f>
        <v>1</v>
      </c>
      <c r="U15" s="32" t="b">
        <f ca="1">E14 &gt;= 0.3</f>
        <v>1</v>
      </c>
      <c r="V15" s="32" t="b">
        <f ca="1">E14 &gt;= 0.32</f>
        <v>1</v>
      </c>
      <c r="W15" s="32" t="b">
        <f ca="1">E14 &gt;= 0.34</f>
        <v>1</v>
      </c>
      <c r="X15" s="32" t="b">
        <f ca="1">E14 &gt;= 0.36</f>
        <v>1</v>
      </c>
      <c r="Y15" s="32" t="b">
        <f ca="1">E14 &gt;= 0.38</f>
        <v>1</v>
      </c>
      <c r="Z15" s="32" t="b">
        <f ca="1">E14 &gt;= 0.4</f>
        <v>1</v>
      </c>
      <c r="AA15" s="32" t="b">
        <f ca="1">E14 &gt;= 0.42</f>
        <v>1</v>
      </c>
      <c r="AB15" s="32" t="b">
        <f ca="1">E14 &gt;= 0.44</f>
        <v>1</v>
      </c>
      <c r="AC15" s="32" t="b">
        <f ca="1">E14 &gt;= 0.46</f>
        <v>1</v>
      </c>
      <c r="AD15" s="32" t="b">
        <f ca="1">E14 &gt;= 0.48</f>
        <v>1</v>
      </c>
      <c r="AE15" s="32" t="b">
        <f ca="1">E14 &gt;= 0.5</f>
        <v>1</v>
      </c>
      <c r="AF15" s="32" t="b">
        <f ca="1">E14 &gt;= 0.52</f>
        <v>1</v>
      </c>
      <c r="AG15" s="32" t="b">
        <f ca="1">E14 &gt;= 0.54</f>
        <v>1</v>
      </c>
      <c r="AH15" s="32" t="b">
        <f ca="1">E14 &gt;= 0.56</f>
        <v>1</v>
      </c>
      <c r="AI15" s="32" t="b">
        <f ca="1">E14 &gt;= 0.58</f>
        <v>1</v>
      </c>
      <c r="AJ15" s="32" t="b">
        <f ca="1">E14 &gt;= 0.6</f>
        <v>1</v>
      </c>
      <c r="AK15" s="32" t="b">
        <f ca="1">E14 &gt;= 0.62</f>
        <v>1</v>
      </c>
      <c r="AL15" s="32" t="b">
        <f ca="1">E14 &gt;= 0.64</f>
        <v>1</v>
      </c>
      <c r="AM15" s="32" t="b">
        <f ca="1">E14 &gt;= 0.66</f>
        <v>1</v>
      </c>
      <c r="AN15" s="32" t="b">
        <f ca="1">E14 &gt;= 0.68</f>
        <v>1</v>
      </c>
      <c r="AO15" s="32" t="b">
        <f ca="1">E14 &gt;= 0.7</f>
        <v>1</v>
      </c>
      <c r="AP15" s="32" t="b">
        <f ca="1">E14 &gt;= 0.72</f>
        <v>1</v>
      </c>
      <c r="AQ15" s="32" t="b">
        <f ca="1">E14 &gt;= 0.74</f>
        <v>1</v>
      </c>
      <c r="AR15" s="32" t="b">
        <f ca="1">E14 &gt;= 0.76</f>
        <v>1</v>
      </c>
      <c r="AS15" s="32" t="b">
        <f ca="1">E14 &gt;= 0.78</f>
        <v>1</v>
      </c>
      <c r="AT15" s="32" t="b">
        <f ca="1">E14 &gt;= 0.8</f>
        <v>1</v>
      </c>
      <c r="AU15" s="32" t="b">
        <f ca="1">E14 &gt;= 0.82</f>
        <v>1</v>
      </c>
      <c r="AV15" s="32" t="b">
        <f ca="1">E14 &gt;= 0.84</f>
        <v>1</v>
      </c>
      <c r="AW15" s="32" t="b">
        <f ca="1">E14 &gt;= 0.86</f>
        <v>1</v>
      </c>
      <c r="AX15" s="32" t="b">
        <f ca="1">E14 &gt;= 0.88</f>
        <v>1</v>
      </c>
      <c r="AY15" s="32" t="b">
        <f ca="1">E14 &gt;= 0.9</f>
        <v>1</v>
      </c>
      <c r="AZ15" s="32" t="b">
        <f ca="1">E14 &gt;= 0.92</f>
        <v>1</v>
      </c>
      <c r="BA15" s="32" t="b">
        <f ca="1">E14 &gt;= 0.94</f>
        <v>1</v>
      </c>
      <c r="BB15" s="32" t="b">
        <f ca="1">E14 &gt;= 0.96</f>
        <v>1</v>
      </c>
      <c r="BC15" s="32" t="b">
        <f ca="1">E14 &gt;= 0.98</f>
        <v>1</v>
      </c>
      <c r="BD15" s="33" t="b">
        <f ca="1">E14 &gt;= 1</f>
        <v>1</v>
      </c>
      <c r="BE15" s="34"/>
      <c r="BF15" s="48"/>
    </row>
    <row r="16" spans="2:58" ht="17.399999999999999" x14ac:dyDescent="0.25">
      <c r="B16" s="44"/>
      <c r="C16" s="46"/>
      <c r="D16" s="46"/>
      <c r="E16" s="46"/>
      <c r="F16" s="35"/>
      <c r="G16" s="36"/>
      <c r="H16" s="36"/>
      <c r="I16" s="36"/>
      <c r="J16" s="36"/>
      <c r="K16" s="36"/>
      <c r="L16" s="36"/>
      <c r="M16" s="36"/>
      <c r="N16" s="36"/>
      <c r="O16" s="36"/>
      <c r="P16" s="36"/>
      <c r="Q16" s="36"/>
      <c r="R16" s="36"/>
      <c r="S16" s="36"/>
      <c r="T16" s="36"/>
      <c r="U16" s="36"/>
      <c r="V16" s="36"/>
      <c r="W16" s="36"/>
      <c r="X16" s="36"/>
      <c r="Y16" s="36"/>
      <c r="Z16" s="36"/>
      <c r="AA16" s="36"/>
      <c r="AB16" s="36"/>
      <c r="AC16" s="36"/>
      <c r="AD16" s="36"/>
      <c r="AE16" s="36"/>
      <c r="AF16" s="36"/>
      <c r="AG16" s="36"/>
      <c r="AH16" s="36"/>
      <c r="AI16" s="36"/>
      <c r="AJ16" s="36"/>
      <c r="AK16" s="36"/>
      <c r="AL16" s="36"/>
      <c r="AM16" s="36"/>
      <c r="AN16" s="36"/>
      <c r="AO16" s="36"/>
      <c r="AP16" s="36"/>
      <c r="AQ16" s="36"/>
      <c r="AR16" s="36"/>
      <c r="AS16" s="36"/>
      <c r="AT16" s="36"/>
      <c r="AU16" s="36"/>
      <c r="AV16" s="36"/>
      <c r="AW16" s="36"/>
      <c r="AX16" s="36"/>
      <c r="AY16" s="36"/>
      <c r="AZ16" s="36"/>
      <c r="BA16" s="36"/>
      <c r="BB16" s="36"/>
      <c r="BC16" s="36"/>
      <c r="BD16" s="36"/>
      <c r="BE16" s="37"/>
      <c r="BF16" s="48"/>
    </row>
  </sheetData>
  <sheetProtection password="E36C" sheet="1" objects="1" scenarios="1" insertHyperlinks="0"/>
  <mergeCells count="11">
    <mergeCell ref="BF14:BF16"/>
    <mergeCell ref="B11:B13"/>
    <mergeCell ref="C11:C13"/>
    <mergeCell ref="D11:D13"/>
    <mergeCell ref="E11:E13"/>
    <mergeCell ref="BF11:BF13"/>
    <mergeCell ref="F10:BE10"/>
    <mergeCell ref="B14:B16"/>
    <mergeCell ref="C14:C16"/>
    <mergeCell ref="D14:D16"/>
    <mergeCell ref="E14:E16"/>
  </mergeCells>
  <conditionalFormatting sqref="B11:BF13">
    <cfRule type="expression" dxfId="19" priority="8">
      <formula>OR(IF(ISNUMBER($B11),MOD($B11,2)=1,FALSE),IF(ISNUMBER($B10),MOD($B10,2)=1,FALSE),IF(ISNUMBER($B9),MOD($B9,2)=1,FALSE))</formula>
    </cfRule>
  </conditionalFormatting>
  <conditionalFormatting sqref="E11:E16">
    <cfRule type="expression" dxfId="18" priority="5">
      <formula>TRUE</formula>
    </cfRule>
  </conditionalFormatting>
  <conditionalFormatting sqref="G12:BD12">
    <cfRule type="expression" dxfId="17" priority="1">
      <formula>G$12</formula>
    </cfRule>
    <cfRule type="expression" dxfId="16" priority="2">
      <formula>NOT(G$12)</formula>
    </cfRule>
  </conditionalFormatting>
  <conditionalFormatting sqref="G15:BD15">
    <cfRule type="expression" dxfId="15" priority="3">
      <formula>G$15</formula>
    </cfRule>
    <cfRule type="expression" dxfId="14" priority="4">
      <formula>NOT(G$15)</formula>
    </cfRule>
  </conditionalFormatting>
  <conditionalFormatting sqref="BF11:BF13">
    <cfRule type="expression" dxfId="13" priority="6">
      <formula>$BF11 ="Complete: no errors"</formula>
    </cfRule>
    <cfRule type="expression" dxfId="12" priority="7">
      <formula>$BF11 = "Errors present"</formula>
    </cfRule>
  </conditionalFormatting>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2:I33"/>
  <sheetViews>
    <sheetView showRowColHeaders="0" tabSelected="1" workbookViewId="0">
      <pane ySplit="10" topLeftCell="A11" activePane="bottomLeft" state="frozen"/>
      <selection pane="bottomLeft" activeCell="F27" sqref="F27"/>
    </sheetView>
  </sheetViews>
  <sheetFormatPr defaultRowHeight="15" x14ac:dyDescent="0.25"/>
  <cols>
    <col min="2" max="2" width="9.08984375" hidden="1"/>
    <col min="3" max="3" width="10" customWidth="1"/>
    <col min="4" max="4" width="66" customWidth="1"/>
    <col min="5" max="5" width="9.08984375" hidden="1"/>
    <col min="6" max="6" width="25" customWidth="1"/>
    <col min="7" max="7" width="66" customWidth="1"/>
    <col min="8" max="8" width="40" customWidth="1"/>
    <col min="9" max="9" width="9.08984375" hidden="1"/>
  </cols>
  <sheetData>
    <row r="2" spans="2:9" ht="28.2" x14ac:dyDescent="0.25">
      <c r="C2" s="2" t="s">
        <v>14</v>
      </c>
    </row>
    <row r="3" spans="2:9" hidden="1" x14ac:dyDescent="0.25"/>
    <row r="4" spans="2:9" hidden="1" x14ac:dyDescent="0.25"/>
    <row r="5" spans="2:9" hidden="1" x14ac:dyDescent="0.25"/>
    <row r="6" spans="2:9" hidden="1" x14ac:dyDescent="0.25"/>
    <row r="7" spans="2:9" hidden="1" x14ac:dyDescent="0.25"/>
    <row r="8" spans="2:9" hidden="1" x14ac:dyDescent="0.25"/>
    <row r="10" spans="2:9" ht="31.95" customHeight="1" x14ac:dyDescent="0.25">
      <c r="C10" s="5" t="s">
        <v>15</v>
      </c>
      <c r="D10" s="5" t="s">
        <v>16</v>
      </c>
      <c r="E10" s="5" t="s">
        <v>10</v>
      </c>
      <c r="F10" s="6" t="s">
        <v>17</v>
      </c>
      <c r="G10" s="6" t="s">
        <v>18</v>
      </c>
      <c r="H10" s="6" t="s">
        <v>19</v>
      </c>
      <c r="I10" t="s">
        <v>10</v>
      </c>
    </row>
    <row r="11" spans="2:9" ht="19.95" customHeight="1" x14ac:dyDescent="0.25">
      <c r="B11" s="1"/>
      <c r="C11" s="52" t="s">
        <v>20</v>
      </c>
      <c r="D11" s="53"/>
      <c r="E11" s="54"/>
      <c r="F11" s="9"/>
      <c r="G11" s="10"/>
      <c r="H11" s="14" t="str">
        <f>IF(AND(ISBLANK(F11),ISBLANK(G11)),"?", "Anything entered in this row will be ignored")</f>
        <v>?</v>
      </c>
      <c r="I11" s="1">
        <v>-1</v>
      </c>
    </row>
    <row r="12" spans="2:9" ht="195" x14ac:dyDescent="0.25">
      <c r="B12" s="1">
        <v>1257726</v>
      </c>
      <c r="C12" s="3" t="s">
        <v>21</v>
      </c>
      <c r="D12" s="13" t="s">
        <v>22</v>
      </c>
      <c r="E12" s="4"/>
      <c r="F12" s="7" t="s">
        <v>63</v>
      </c>
      <c r="G12" s="58" t="s">
        <v>79</v>
      </c>
      <c r="H12" s="14" t="str">
        <f ca="1">IF(AND(ISNA(MATCH(OFFSET($H12,0,-2)&amp;"",responseOption0,0)),NOT(TRIM(OFFSET($H12,0,-2)) = "")),"Response must be one of "&amp;INDEX(responseValidationRulesGroup0,4,1),IF(AND(IF(ISNA(INDEX(responseValidationRulesGroup0,MATCH(OFFSET($H12,0,-2)&amp;"",responseOption0,0),2)),FALSE,INDEX(responseValidationRulesGroup0,MATCH(OFFSET($H12,0,-2)&amp;"",responseOption0,0),2)),TRIM(OFFSET($H12,0,-1)) = ""),"A comment is required for this response",IF(IF(ISNA(INDEX(responseValidationRulesGroup0,MATCH(OFFSET($H12,0,-2)&amp;"",responseOption0,0),3)),FALSE,INDEX(responseValidationRulesGroup0,MATCH(OFFSET($H12,0,-2)&amp;"",responseOption0,0),3)),IF(TRIM(OFFSET($H12,0,-1)) = "","Complete","The comment must be left blank for this response"),IF(TRIM(OFFSET($H12,0,-2))="","Incomplete", "Complete"))))</f>
        <v>Complete</v>
      </c>
      <c r="I12" s="1">
        <v>1</v>
      </c>
    </row>
    <row r="13" spans="2:9" ht="45" x14ac:dyDescent="0.25">
      <c r="B13" s="1">
        <v>1257730</v>
      </c>
      <c r="C13" s="3" t="s">
        <v>24</v>
      </c>
      <c r="D13" s="13" t="s">
        <v>25</v>
      </c>
      <c r="E13" s="4"/>
      <c r="F13" s="7" t="s">
        <v>23</v>
      </c>
      <c r="G13" s="58" t="s">
        <v>80</v>
      </c>
      <c r="H13" s="14" t="str">
        <f ca="1">IF(AND(
            OR(OFFSET($H13,0,-2) = "-",OFFSET($H13,0,-2) = ""),OFFSET($H13,0,-1) = ""),"Incomplete","Complete")</f>
        <v>Complete</v>
      </c>
      <c r="I13" s="1">
        <v>0</v>
      </c>
    </row>
    <row r="14" spans="2:9" ht="120" x14ac:dyDescent="0.25">
      <c r="B14" s="1">
        <v>1257731</v>
      </c>
      <c r="C14" s="3" t="s">
        <v>26</v>
      </c>
      <c r="D14" s="13" t="s">
        <v>27</v>
      </c>
      <c r="E14" s="4"/>
      <c r="F14" s="7" t="s">
        <v>23</v>
      </c>
      <c r="G14" s="58" t="s">
        <v>81</v>
      </c>
      <c r="H14" s="14" t="str">
        <f ca="1">IF(AND(
            OR(OFFSET($H14,0,-2) = "-",OFFSET($H14,0,-2) = ""),OFFSET($H14,0,-1) = ""),"Incomplete","Complete")</f>
        <v>Complete</v>
      </c>
      <c r="I14" s="1">
        <v>1</v>
      </c>
    </row>
    <row r="15" spans="2:9" ht="109.2" x14ac:dyDescent="0.25">
      <c r="B15" s="1">
        <v>1254674</v>
      </c>
      <c r="C15" s="3" t="s">
        <v>28</v>
      </c>
      <c r="D15" s="13" t="s">
        <v>29</v>
      </c>
      <c r="E15" s="4"/>
      <c r="F15" s="7" t="s">
        <v>23</v>
      </c>
      <c r="G15" s="59" t="s">
        <v>82</v>
      </c>
      <c r="H15" s="14" t="str">
        <f ca="1">IF(AND(
            OR(OFFSET($H15,0,-2) = "-",OFFSET($H15,0,-2) = ""),OFFSET($H15,0,-1) = ""),"Incomplete","Complete")</f>
        <v>Complete</v>
      </c>
      <c r="I15" s="1">
        <v>0</v>
      </c>
    </row>
    <row r="16" spans="2:9" ht="19.95" customHeight="1" x14ac:dyDescent="0.25">
      <c r="B16" s="1"/>
      <c r="C16" s="52" t="s">
        <v>30</v>
      </c>
      <c r="D16" s="53"/>
      <c r="E16" s="54"/>
      <c r="F16" s="9"/>
      <c r="G16" s="10"/>
      <c r="H16" s="14" t="str">
        <f>IF(AND(ISBLANK(F16),ISBLANK(G16)),"?", "Anything entered in this row will be ignored")</f>
        <v>?</v>
      </c>
      <c r="I16" s="1">
        <v>-1</v>
      </c>
    </row>
    <row r="17" spans="2:9" ht="240" x14ac:dyDescent="0.25">
      <c r="B17" s="1">
        <v>1257715</v>
      </c>
      <c r="C17" s="3" t="s">
        <v>31</v>
      </c>
      <c r="D17" s="13" t="s">
        <v>32</v>
      </c>
      <c r="E17" s="4"/>
      <c r="F17" s="7" t="s">
        <v>23</v>
      </c>
      <c r="G17" s="8" t="s">
        <v>86</v>
      </c>
      <c r="H17" s="14" t="str">
        <f ca="1">IF(AND(
            OR(OFFSET($H17,0,-2) = "-",OFFSET($H17,0,-2) = ""),OFFSET($H17,0,-1) = ""),"Incomplete","Complete")</f>
        <v>Complete</v>
      </c>
      <c r="I17" s="1">
        <v>1</v>
      </c>
    </row>
    <row r="18" spans="2:9" ht="19.95" customHeight="1" x14ac:dyDescent="0.25">
      <c r="B18" s="1"/>
      <c r="C18" s="52" t="s">
        <v>33</v>
      </c>
      <c r="D18" s="53"/>
      <c r="E18" s="54"/>
      <c r="F18" s="9"/>
      <c r="G18" s="10"/>
      <c r="H18" s="14" t="str">
        <f>IF(AND(ISBLANK(F18),ISBLANK(G18)),"?", "Anything entered in this row will be ignored")</f>
        <v>?</v>
      </c>
      <c r="I18" s="1">
        <v>-1</v>
      </c>
    </row>
    <row r="19" spans="2:9" ht="45" x14ac:dyDescent="0.25">
      <c r="B19" s="1">
        <v>1257733</v>
      </c>
      <c r="C19" s="3" t="s">
        <v>34</v>
      </c>
      <c r="D19" s="13" t="s">
        <v>35</v>
      </c>
      <c r="E19" s="4"/>
      <c r="F19" s="7" t="s">
        <v>66</v>
      </c>
      <c r="G19" s="58"/>
      <c r="H19" s="14" t="str">
        <f ca="1">IF(AND(ISNA(MATCH(OFFSET($H19,0,-2)&amp;"",responseOption1,0)),NOT(TRIM(OFFSET($H19,0,-2)) = "")),"Response must be one of "&amp;INDEX(responseValidationRulesGroup1,3,1),IF(AND(IF(ISNA(INDEX(responseValidationRulesGroup1,MATCH(OFFSET($H19,0,-2)&amp;"",responseOption1,0),2)),FALSE,INDEX(responseValidationRulesGroup1,MATCH(OFFSET($H19,0,-2)&amp;"",responseOption1,0),2)),TRIM(OFFSET($H19,0,-1)) = ""),"A comment is required for this response",IF(IF(ISNA(INDEX(responseValidationRulesGroup1,MATCH(OFFSET($H19,0,-2)&amp;"",responseOption1,0),3)),FALSE,INDEX(responseValidationRulesGroup1,MATCH(OFFSET($H19,0,-2)&amp;"",responseOption1,0),3)),IF(TRIM(OFFSET($H19,0,-1)) = "","Complete","The comment must be left blank for this response"),IF(TRIM(OFFSET($H19,0,-2))="","Incomplete", "Complete"))))</f>
        <v>Complete</v>
      </c>
      <c r="I19" s="1">
        <v>1</v>
      </c>
    </row>
    <row r="20" spans="2:9" ht="45" x14ac:dyDescent="0.25">
      <c r="B20" s="1">
        <v>1257734</v>
      </c>
      <c r="C20" s="3" t="s">
        <v>36</v>
      </c>
      <c r="D20" s="13" t="s">
        <v>37</v>
      </c>
      <c r="E20" s="4"/>
      <c r="F20" s="7" t="s">
        <v>67</v>
      </c>
      <c r="G20" s="58"/>
      <c r="H20" s="14" t="str">
        <f ca="1">IF(AND(ISNA(MATCH(OFFSET($H20,0,-2)&amp;"",responseOption1,0)),NOT(TRIM(OFFSET($H20,0,-2)) = "")),"Response must be one of "&amp;INDEX(responseValidationRulesGroup1,3,1),IF(AND(IF(ISNA(INDEX(responseValidationRulesGroup1,MATCH(OFFSET($H20,0,-2)&amp;"",responseOption1,0),2)),FALSE,INDEX(responseValidationRulesGroup1,MATCH(OFFSET($H20,0,-2)&amp;"",responseOption1,0),2)),TRIM(OFFSET($H20,0,-1)) = ""),"A comment is required for this response",IF(IF(ISNA(INDEX(responseValidationRulesGroup1,MATCH(OFFSET($H20,0,-2)&amp;"",responseOption1,0),3)),FALSE,INDEX(responseValidationRulesGroup1,MATCH(OFFSET($H20,0,-2)&amp;"",responseOption1,0),3)),IF(TRIM(OFFSET($H20,0,-1)) = "","Complete","The comment must be left blank for this response"),IF(TRIM(OFFSET($H20,0,-2))="","Incomplete", "Complete"))))</f>
        <v>Complete</v>
      </c>
      <c r="I20" s="1">
        <v>0</v>
      </c>
    </row>
    <row r="21" spans="2:9" ht="75" x14ac:dyDescent="0.25">
      <c r="B21" s="1">
        <v>1257738</v>
      </c>
      <c r="C21" s="3" t="s">
        <v>38</v>
      </c>
      <c r="D21" s="13" t="s">
        <v>39</v>
      </c>
      <c r="E21" s="4"/>
      <c r="F21" s="7" t="s">
        <v>69</v>
      </c>
      <c r="G21" s="8" t="s">
        <v>84</v>
      </c>
      <c r="H21" s="14" t="str">
        <f ca="1">IF(AND(ISNA(MATCH(OFFSET($H21,0,-2)&amp;"",responseOption2,0)),NOT(TRIM(OFFSET($H21,0,-2)) = "")),"Response must be one of "&amp;INDEX(responseValidationRulesGroup2,3,1),IF(AND(IF(ISNA(INDEX(responseValidationRulesGroup2,MATCH(OFFSET($H21,0,-2)&amp;"",responseOption2,0),2)),FALSE,INDEX(responseValidationRulesGroup2,MATCH(OFFSET($H21,0,-2)&amp;"",responseOption2,0),2)),TRIM(OFFSET($H21,0,-1)) = ""),"A comment is required for this response",IF(IF(ISNA(INDEX(responseValidationRulesGroup2,MATCH(OFFSET($H21,0,-2)&amp;"",responseOption2,0),3)),FALSE,INDEX(responseValidationRulesGroup2,MATCH(OFFSET($H21,0,-2)&amp;"",responseOption2,0),3)),IF(TRIM(OFFSET($H21,0,-1)) = "","Complete","The comment must be left blank for this response"),IF(TRIM(OFFSET($H21,0,-2))="","Incomplete", "Complete"))))</f>
        <v>Complete</v>
      </c>
      <c r="I21" s="1">
        <v>1</v>
      </c>
    </row>
    <row r="22" spans="2:9" ht="60" x14ac:dyDescent="0.25">
      <c r="B22" s="1">
        <v>1257740</v>
      </c>
      <c r="C22" s="3" t="s">
        <v>40</v>
      </c>
      <c r="D22" s="13" t="s">
        <v>41</v>
      </c>
      <c r="E22" s="4"/>
      <c r="F22" s="7" t="s">
        <v>71</v>
      </c>
      <c r="G22" s="58" t="s">
        <v>90</v>
      </c>
      <c r="H22" s="14" t="str">
        <f ca="1">IF(AND(ISNA(MATCH(OFFSET($H22,0,-2)&amp;"",responseOption3,0)),NOT(TRIM(OFFSET($H22,0,-2)) = "")),"Response must be one of "&amp;INDEX(responseValidationRulesGroup3,3,1),IF(AND(IF(ISNA(INDEX(responseValidationRulesGroup3,MATCH(OFFSET($H22,0,-2)&amp;"",responseOption3,0),2)),FALSE,INDEX(responseValidationRulesGroup3,MATCH(OFFSET($H22,0,-2)&amp;"",responseOption3,0),2)),TRIM(OFFSET($H22,0,-1)) = ""),"A comment is required for this response",IF(IF(ISNA(INDEX(responseValidationRulesGroup3,MATCH(OFFSET($H22,0,-2)&amp;"",responseOption3,0),3)),FALSE,INDEX(responseValidationRulesGroup3,MATCH(OFFSET($H22,0,-2)&amp;"",responseOption3,0),3)),IF(TRIM(OFFSET($H22,0,-1)) = "","Complete","The comment must be left blank for this response"),IF(TRIM(OFFSET($H22,0,-2))="","Incomplete", "Complete"))))</f>
        <v>Complete</v>
      </c>
      <c r="I22" s="1">
        <v>0</v>
      </c>
    </row>
    <row r="23" spans="2:9" ht="60" x14ac:dyDescent="0.25">
      <c r="B23" s="1">
        <v>1258124</v>
      </c>
      <c r="C23" s="3" t="s">
        <v>42</v>
      </c>
      <c r="D23" s="13" t="s">
        <v>43</v>
      </c>
      <c r="E23" s="4"/>
      <c r="F23" s="7" t="s">
        <v>67</v>
      </c>
      <c r="G23" s="8"/>
      <c r="H23" s="14" t="str">
        <f ca="1">IF(AND(ISNA(MATCH(OFFSET($H23,0,-2)&amp;"",responseOption4,0)),NOT(TRIM(OFFSET($H23,0,-2)) = "")),"Response must be one of "&amp;INDEX(responseValidationRulesGroup4,3,1),IF(AND(IF(ISNA(INDEX(responseValidationRulesGroup4,MATCH(OFFSET($H23,0,-2)&amp;"",responseOption4,0),2)),FALSE,INDEX(responseValidationRulesGroup4,MATCH(OFFSET($H23,0,-2)&amp;"",responseOption4,0),2)),TRIM(OFFSET($H23,0,-1)) = ""),"A comment is required for this response",IF(IF(ISNA(INDEX(responseValidationRulesGroup4,MATCH(OFFSET($H23,0,-2)&amp;"",responseOption4,0),3)),FALSE,INDEX(responseValidationRulesGroup4,MATCH(OFFSET($H23,0,-2)&amp;"",responseOption4,0),3)),IF(TRIM(OFFSET($H23,0,-1)) = "","Complete","The comment must be left blank for this response"),IF(TRIM(OFFSET($H23,0,-2))="","Incomplete", "Complete"))))</f>
        <v>Complete</v>
      </c>
      <c r="I23" s="1">
        <v>1</v>
      </c>
    </row>
    <row r="24" spans="2:9" ht="135" x14ac:dyDescent="0.25">
      <c r="B24" s="1">
        <v>1258128</v>
      </c>
      <c r="C24" s="3" t="s">
        <v>44</v>
      </c>
      <c r="D24" s="13" t="s">
        <v>45</v>
      </c>
      <c r="E24" s="4"/>
      <c r="F24" s="7" t="s">
        <v>23</v>
      </c>
      <c r="G24" s="58" t="s">
        <v>83</v>
      </c>
      <c r="H24" s="14" t="str">
        <f ca="1">IF(AND(
            OR(OFFSET($H24,0,-2) = "-",OFFSET($H24,0,-2) = ""),OFFSET($H24,0,-1) = ""),"Incomplete","Complete")</f>
        <v>Complete</v>
      </c>
      <c r="I24" s="1">
        <v>0</v>
      </c>
    </row>
    <row r="25" spans="2:9" ht="75" x14ac:dyDescent="0.25">
      <c r="B25" s="1">
        <v>1258129</v>
      </c>
      <c r="C25" s="3" t="s">
        <v>46</v>
      </c>
      <c r="D25" s="13" t="s">
        <v>47</v>
      </c>
      <c r="E25" s="4"/>
      <c r="F25" s="7" t="s">
        <v>23</v>
      </c>
      <c r="G25" s="58" t="s">
        <v>85</v>
      </c>
      <c r="H25" s="14" t="str">
        <f ca="1">IF(AND(
            OR(OFFSET($H25,0,-2) = "-",OFFSET($H25,0,-2) = ""),OFFSET($H25,0,-1) = ""),"Incomplete","Complete")</f>
        <v>Complete</v>
      </c>
      <c r="I25" s="1">
        <v>1</v>
      </c>
    </row>
    <row r="26" spans="2:9" ht="60" x14ac:dyDescent="0.25">
      <c r="B26" s="1">
        <v>1258132</v>
      </c>
      <c r="C26" s="3" t="s">
        <v>48</v>
      </c>
      <c r="D26" s="13" t="s">
        <v>49</v>
      </c>
      <c r="E26" s="4"/>
      <c r="F26" s="7" t="s">
        <v>67</v>
      </c>
      <c r="G26" s="8"/>
      <c r="H26" s="14" t="str">
        <f ca="1">IF(AND(ISNA(MATCH(OFFSET($H26,0,-2)&amp;"",responseOption5,0)),NOT(TRIM(OFFSET($H26,0,-2)) = "")),"Response must be one of "&amp;INDEX(responseValidationRulesGroup5,3,1),IF(AND(IF(ISNA(INDEX(responseValidationRulesGroup5,MATCH(OFFSET($H26,0,-2)&amp;"",responseOption5,0),2)),FALSE,INDEX(responseValidationRulesGroup5,MATCH(OFFSET($H26,0,-2)&amp;"",responseOption5,0),2)),TRIM(OFFSET($H26,0,-1)) = ""),"A comment is required for this response",IF(IF(ISNA(INDEX(responseValidationRulesGroup5,MATCH(OFFSET($H26,0,-2)&amp;"",responseOption5,0),3)),FALSE,INDEX(responseValidationRulesGroup5,MATCH(OFFSET($H26,0,-2)&amp;"",responseOption5,0),3)),IF(TRIM(OFFSET($H26,0,-1)) = "","Complete","The comment must be left blank for this response"),IF(TRIM(OFFSET($H26,0,-2))="","Incomplete", "Complete"))))</f>
        <v>Complete</v>
      </c>
      <c r="I26" s="1">
        <v>0</v>
      </c>
    </row>
    <row r="27" spans="2:9" ht="75" x14ac:dyDescent="0.25">
      <c r="B27" s="1">
        <v>1258137</v>
      </c>
      <c r="C27" s="3" t="s">
        <v>50</v>
      </c>
      <c r="D27" s="13" t="s">
        <v>51</v>
      </c>
      <c r="E27" s="4"/>
      <c r="F27" s="7" t="s">
        <v>23</v>
      </c>
      <c r="G27" s="8" t="s">
        <v>94</v>
      </c>
      <c r="H27" s="14" t="str">
        <f ca="1">IF(AND(
            OR(OFFSET($H27,0,-2) = "-",OFFSET($H27,0,-2) = ""),OFFSET($H27,0,-1) = ""),"Incomplete","Complete")</f>
        <v>Complete</v>
      </c>
      <c r="I27" s="1">
        <v>1</v>
      </c>
    </row>
    <row r="28" spans="2:9" ht="240" x14ac:dyDescent="0.25">
      <c r="B28" s="1">
        <v>1258139</v>
      </c>
      <c r="C28" s="3" t="s">
        <v>52</v>
      </c>
      <c r="D28" s="13" t="s">
        <v>53</v>
      </c>
      <c r="E28" s="4"/>
      <c r="F28" s="7" t="s">
        <v>23</v>
      </c>
      <c r="G28" s="8" t="s">
        <v>91</v>
      </c>
      <c r="H28" s="14" t="str">
        <f ca="1">IF(AND(
            OR(OFFSET($H28,0,-2) = "-",OFFSET($H28,0,-2) = ""),OFFSET($H28,0,-1) = ""),"Incomplete","Complete")</f>
        <v>Complete</v>
      </c>
      <c r="I28" s="1">
        <v>0</v>
      </c>
    </row>
    <row r="29" spans="2:9" ht="105" x14ac:dyDescent="0.25">
      <c r="B29" s="1">
        <v>1258141</v>
      </c>
      <c r="C29" s="3" t="s">
        <v>54</v>
      </c>
      <c r="D29" s="13" t="s">
        <v>55</v>
      </c>
      <c r="E29" s="4"/>
      <c r="F29" s="7" t="s">
        <v>23</v>
      </c>
      <c r="G29" s="8" t="s">
        <v>93</v>
      </c>
      <c r="H29" s="14" t="str">
        <f ca="1">IF(AND(
            OR(OFFSET($H29,0,-2) = "-",OFFSET($H29,0,-2) = ""),OFFSET($H29,0,-1) = ""),"Incomplete","Complete")</f>
        <v>Complete</v>
      </c>
      <c r="I29" s="1">
        <v>1</v>
      </c>
    </row>
    <row r="30" spans="2:9" ht="75" x14ac:dyDescent="0.25">
      <c r="B30" s="1">
        <v>1363343</v>
      </c>
      <c r="C30" s="3" t="s">
        <v>56</v>
      </c>
      <c r="D30" s="13" t="s">
        <v>57</v>
      </c>
      <c r="E30" s="4"/>
      <c r="F30" s="7" t="s">
        <v>89</v>
      </c>
      <c r="G30" s="8" t="s">
        <v>88</v>
      </c>
      <c r="H30" s="14" t="str">
        <f ca="1">IF(AND(
            OR(OFFSET($H30,0,-2) = "-",OFFSET($H30,0,-2) = ""),OFFSET($H30,0,-1) = ""),"Incomplete","Complete")</f>
        <v>Complete</v>
      </c>
      <c r="I30" s="1">
        <v>0</v>
      </c>
    </row>
    <row r="31" spans="2:9" ht="45" x14ac:dyDescent="0.25">
      <c r="B31" s="1">
        <v>1363448</v>
      </c>
      <c r="C31" s="3" t="s">
        <v>58</v>
      </c>
      <c r="D31" s="13" t="s">
        <v>59</v>
      </c>
      <c r="E31" s="4"/>
      <c r="F31" s="7" t="s">
        <v>77</v>
      </c>
      <c r="G31" s="8" t="s">
        <v>87</v>
      </c>
      <c r="H31" s="14" t="str">
        <f ca="1">IF(AND(ISNA(MATCH(OFFSET($H31,0,-2)&amp;"",responseOption6,0)),NOT(TRIM(OFFSET($H31,0,-2)) = "")),"Response must be one of "&amp;INDEX(responseValidationRulesGroup6,3,1),IF(AND(IF(ISNA(INDEX(responseValidationRulesGroup6,MATCH(OFFSET($H31,0,-2)&amp;"",responseOption6,0),2)),FALSE,INDEX(responseValidationRulesGroup6,MATCH(OFFSET($H31,0,-2)&amp;"",responseOption6,0),2)),TRIM(OFFSET($H31,0,-1)) = ""),"A comment is required for this response",IF(IF(ISNA(INDEX(responseValidationRulesGroup6,MATCH(OFFSET($H31,0,-2)&amp;"",responseOption6,0),3)),FALSE,INDEX(responseValidationRulesGroup6,MATCH(OFFSET($H31,0,-2)&amp;"",responseOption6,0),3)),IF(TRIM(OFFSET($H31,0,-1)) = "","Complete","The comment must be left blank for this response"),IF(TRIM(OFFSET($H31,0,-2))="","Incomplete", "Complete"))))</f>
        <v>Complete</v>
      </c>
      <c r="I31" s="1">
        <v>1</v>
      </c>
    </row>
    <row r="32" spans="2:9" ht="285" x14ac:dyDescent="0.25">
      <c r="B32" s="1">
        <v>1258142</v>
      </c>
      <c r="C32" s="3" t="s">
        <v>60</v>
      </c>
      <c r="D32" s="13" t="s">
        <v>61</v>
      </c>
      <c r="E32" s="4"/>
      <c r="F32" s="7" t="s">
        <v>23</v>
      </c>
      <c r="G32" s="58" t="s">
        <v>92</v>
      </c>
      <c r="H32" s="14" t="str">
        <f ca="1">IF(AND(
            OR(OFFSET($H32,0,-2) = "-",OFFSET($H32,0,-2) = ""),OFFSET($H32,0,-1) = ""),"Incomplete","Complete")</f>
        <v>Complete</v>
      </c>
      <c r="I32" s="1">
        <v>0</v>
      </c>
    </row>
    <row r="33" spans="2:8" ht="27" customHeight="1" x14ac:dyDescent="0.25">
      <c r="B33">
        <v>-1</v>
      </c>
      <c r="C33" s="55">
        <f>COUNTIF(I11:I32,"&lt;&gt;-1")</f>
        <v>19</v>
      </c>
      <c r="D33" s="56"/>
      <c r="E33" s="12"/>
      <c r="F33" s="57">
        <f ca="1">IF(C33=0,1,(COUNTIF(H11:H32,TRUE)+COUNTIF(H11:H32,"Complete")) / (C33))</f>
        <v>1</v>
      </c>
      <c r="G33" s="56"/>
      <c r="H33" s="11"/>
    </row>
  </sheetData>
  <sheetProtection password="E36C" sheet="1" objects="1" scenarios="1" insertHyperlinks="0"/>
  <mergeCells count="5">
    <mergeCell ref="C11:E11"/>
    <mergeCell ref="C16:E16"/>
    <mergeCell ref="C18:E18"/>
    <mergeCell ref="C33:D33"/>
    <mergeCell ref="F33:G33"/>
  </mergeCells>
  <conditionalFormatting sqref="C11:G32">
    <cfRule type="expression" dxfId="11" priority="4">
      <formula>$I11=1</formula>
    </cfRule>
  </conditionalFormatting>
  <conditionalFormatting sqref="H11">
    <cfRule type="containsText" dxfId="10" priority="1" operator="containsText" text="~?">
      <formula>NOT(ISERROR(SEARCH("~?",H11)))</formula>
    </cfRule>
    <cfRule type="expression" dxfId="9" priority="5">
      <formula>$H11=""</formula>
    </cfRule>
  </conditionalFormatting>
  <conditionalFormatting sqref="H11:H32">
    <cfRule type="expression" dxfId="8" priority="8">
      <formula>$H11 ="Complete"</formula>
    </cfRule>
    <cfRule type="expression" dxfId="7" priority="9">
      <formula>$H11=1</formula>
    </cfRule>
    <cfRule type="expression" dxfId="6" priority="10">
      <formula>$H11</formula>
    </cfRule>
    <cfRule type="expression" dxfId="5" priority="11">
      <formula>AND(NOT(ISBLANK($H11)), NOT($H11))</formula>
    </cfRule>
    <cfRule type="expression" dxfId="4" priority="12">
      <formula>NOT(ISBLANK($H11))</formula>
    </cfRule>
  </conditionalFormatting>
  <conditionalFormatting sqref="H16">
    <cfRule type="containsText" dxfId="3" priority="2" operator="containsText" text="~?">
      <formula>NOT(ISERROR(SEARCH("~?",H16)))</formula>
    </cfRule>
    <cfRule type="expression" dxfId="2" priority="6">
      <formula>$H16=""</formula>
    </cfRule>
  </conditionalFormatting>
  <conditionalFormatting sqref="H18">
    <cfRule type="containsText" dxfId="1" priority="3" operator="containsText" text="~?">
      <formula>NOT(ISERROR(SEARCH("~?",H18)))</formula>
    </cfRule>
    <cfRule type="expression" dxfId="0" priority="7">
      <formula>$H18=""</formula>
    </cfRule>
  </conditionalFormatting>
  <dataValidations count="7">
    <dataValidation type="list" showErrorMessage="1" errorTitle="Error - Invalid Input" error="Please select an item from the drop-down list." sqref="F19:F20" xr:uid="{00000000-0002-0000-0200-000000000000}">
      <formula1>"Yes,No"</formula1>
    </dataValidation>
    <dataValidation type="list" showErrorMessage="1" errorTitle="Error - Invalid Input" error="Please select an item from the drop-down list." sqref="F26" xr:uid="{00000000-0002-0000-0200-000001000000}">
      <formula1>"Yes - Please explain why you failed to meet the deadline,No"</formula1>
    </dataValidation>
    <dataValidation type="list" showErrorMessage="1" errorTitle="Error - Invalid Input" error="Please select an item from the drop-down list." sqref="F21" xr:uid="{00000000-0002-0000-0200-000002000000}">
      <formula1>"Yes; what changed?,No"</formula1>
    </dataValidation>
    <dataValidation type="list" showErrorMessage="1" errorTitle="Error - Invalid Input" error="Please select an item from the drop-down list." sqref="F31" xr:uid="{00000000-0002-0000-0200-000003000000}">
      <formula1>"Yes,No - What positions are open &amp; why? How does this impact your services?"</formula1>
    </dataValidation>
    <dataValidation type="list" showErrorMessage="1" errorTitle="Error - Invalid Input" error="Please select an item from the drop-down list." sqref="F22" xr:uid="{00000000-0002-0000-0200-000004000000}">
      <formula1>"Yes; How much? From what source? Why was funding lost?,No"</formula1>
    </dataValidation>
    <dataValidation type="list" showErrorMessage="1" errorTitle="Error - Invalid Input" error="Please select an item from the drop-down list." sqref="F23" xr:uid="{00000000-0002-0000-0200-000005000000}">
      <formula1>"Yes - Please list source(s) and amount(s).,No"</formula1>
    </dataValidation>
    <dataValidation type="list" showErrorMessage="1" errorTitle="Error - Invalid Input" error="Please select an item from the drop-down list." sqref="F12" xr:uid="{00000000-0002-0000-0200-000006000000}">
      <formula1>"Medical Services,Core Social Services,Quality of Life Improvement Services"</formula1>
    </dataValidation>
  </dataValidation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U4"/>
  <sheetViews>
    <sheetView workbookViewId="0">
      <selection sqref="A1:U4"/>
    </sheetView>
  </sheetViews>
  <sheetFormatPr defaultRowHeight="15" x14ac:dyDescent="0.25"/>
  <sheetData>
    <row r="1" spans="1:21" x14ac:dyDescent="0.25">
      <c r="A1" s="26" t="s">
        <v>62</v>
      </c>
      <c r="B1" s="1" t="b">
        <f>FALSE()</f>
        <v>0</v>
      </c>
      <c r="C1" s="1" t="b">
        <f>FALSE()</f>
        <v>0</v>
      </c>
      <c r="D1" s="26" t="s">
        <v>66</v>
      </c>
      <c r="E1" s="1" t="b">
        <f>FALSE()</f>
        <v>0</v>
      </c>
      <c r="F1" s="1" t="b">
        <f>TRUE()</f>
        <v>1</v>
      </c>
      <c r="G1" s="26" t="s">
        <v>69</v>
      </c>
      <c r="H1" s="1" t="b">
        <f>TRUE()</f>
        <v>1</v>
      </c>
      <c r="I1" s="1" t="b">
        <f>FALSE()</f>
        <v>0</v>
      </c>
      <c r="J1" s="26" t="s">
        <v>71</v>
      </c>
      <c r="K1" s="1" t="b">
        <f>TRUE()</f>
        <v>1</v>
      </c>
      <c r="L1" s="1" t="b">
        <f>FALSE()</f>
        <v>0</v>
      </c>
      <c r="M1" s="26" t="s">
        <v>73</v>
      </c>
      <c r="N1" s="1" t="b">
        <f>TRUE()</f>
        <v>1</v>
      </c>
      <c r="O1" s="1" t="b">
        <f>FALSE()</f>
        <v>0</v>
      </c>
      <c r="P1" s="26" t="s">
        <v>75</v>
      </c>
      <c r="Q1" s="1" t="b">
        <f>TRUE()</f>
        <v>1</v>
      </c>
      <c r="R1" s="1" t="b">
        <f>FALSE()</f>
        <v>0</v>
      </c>
      <c r="S1" s="26" t="s">
        <v>66</v>
      </c>
      <c r="T1" s="1" t="b">
        <f>FALSE()</f>
        <v>0</v>
      </c>
      <c r="U1" s="1" t="b">
        <f>FALSE()</f>
        <v>0</v>
      </c>
    </row>
    <row r="2" spans="1:21" x14ac:dyDescent="0.25">
      <c r="A2" s="26" t="s">
        <v>63</v>
      </c>
      <c r="B2" s="1" t="b">
        <f>FALSE()</f>
        <v>0</v>
      </c>
      <c r="C2" s="1" t="b">
        <f>FALSE()</f>
        <v>0</v>
      </c>
      <c r="D2" s="26" t="s">
        <v>67</v>
      </c>
      <c r="E2" s="1" t="b">
        <f>FALSE()</f>
        <v>0</v>
      </c>
      <c r="F2" s="1" t="b">
        <f>TRUE()</f>
        <v>1</v>
      </c>
      <c r="G2" s="26" t="s">
        <v>67</v>
      </c>
      <c r="H2" s="1" t="b">
        <f>FALSE()</f>
        <v>0</v>
      </c>
      <c r="I2" s="1" t="b">
        <f>TRUE()</f>
        <v>1</v>
      </c>
      <c r="J2" s="26" t="s">
        <v>67</v>
      </c>
      <c r="K2" s="1" t="b">
        <f>FALSE()</f>
        <v>0</v>
      </c>
      <c r="L2" s="1" t="b">
        <f>TRUE()</f>
        <v>1</v>
      </c>
      <c r="M2" s="26" t="s">
        <v>67</v>
      </c>
      <c r="N2" s="1" t="b">
        <f>FALSE()</f>
        <v>0</v>
      </c>
      <c r="O2" s="1" t="b">
        <f>TRUE()</f>
        <v>1</v>
      </c>
      <c r="P2" s="26" t="s">
        <v>67</v>
      </c>
      <c r="Q2" s="1" t="b">
        <f>FALSE()</f>
        <v>0</v>
      </c>
      <c r="R2" s="1" t="b">
        <f>TRUE()</f>
        <v>1</v>
      </c>
      <c r="S2" s="26" t="s">
        <v>77</v>
      </c>
      <c r="T2" s="1" t="b">
        <f>TRUE()</f>
        <v>1</v>
      </c>
      <c r="U2" s="1" t="b">
        <f>FALSE()</f>
        <v>0</v>
      </c>
    </row>
    <row r="3" spans="1:21" x14ac:dyDescent="0.25">
      <c r="A3" s="26" t="s">
        <v>64</v>
      </c>
      <c r="B3" s="1" t="b">
        <f>FALSE()</f>
        <v>0</v>
      </c>
      <c r="C3" s="1" t="b">
        <f>FALSE()</f>
        <v>0</v>
      </c>
      <c r="D3" s="1" t="s">
        <v>68</v>
      </c>
      <c r="E3" s="1"/>
      <c r="F3" s="1"/>
      <c r="G3" s="1" t="s">
        <v>70</v>
      </c>
      <c r="H3" s="1"/>
      <c r="I3" s="1"/>
      <c r="J3" s="1" t="s">
        <v>72</v>
      </c>
      <c r="K3" s="1"/>
      <c r="L3" s="1"/>
      <c r="M3" s="1" t="s">
        <v>74</v>
      </c>
      <c r="N3" s="1"/>
      <c r="O3" s="1"/>
      <c r="P3" s="1" t="s">
        <v>76</v>
      </c>
      <c r="Q3" s="1"/>
      <c r="R3" s="1"/>
      <c r="S3" s="1" t="s">
        <v>78</v>
      </c>
      <c r="T3" s="1"/>
      <c r="U3" s="1"/>
    </row>
    <row r="4" spans="1:21" x14ac:dyDescent="0.25">
      <c r="A4" s="1" t="s">
        <v>65</v>
      </c>
      <c r="B4" s="1"/>
      <c r="C4" s="1"/>
      <c r="D4" s="1"/>
      <c r="E4" s="1"/>
      <c r="F4" s="1"/>
      <c r="G4" s="1"/>
      <c r="H4" s="1"/>
      <c r="I4" s="1"/>
      <c r="J4" s="1"/>
      <c r="K4" s="1"/>
      <c r="L4" s="1"/>
      <c r="M4" s="1"/>
      <c r="N4" s="1"/>
      <c r="O4" s="1"/>
      <c r="P4" s="1"/>
      <c r="Q4" s="1"/>
      <c r="R4" s="1"/>
      <c r="S4" s="1"/>
      <c r="T4" s="1"/>
      <c r="U4" s="1"/>
    </row>
  </sheetData>
  <sheetProtection password="E36C" sheet="1" objects="1" scenarios="1" selectLockedCells="1" selectUnlockedCells="1"/>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14</vt:i4>
      </vt:variant>
    </vt:vector>
  </HeadingPairs>
  <TitlesOfParts>
    <vt:vector size="17" baseType="lpstr">
      <vt:lpstr>Instructions</vt:lpstr>
      <vt:lpstr>Summary</vt:lpstr>
      <vt:lpstr>1</vt:lpstr>
      <vt:lpstr>responseOption0</vt:lpstr>
      <vt:lpstr>responseOption1</vt:lpstr>
      <vt:lpstr>responseOption2</vt:lpstr>
      <vt:lpstr>responseOption3</vt:lpstr>
      <vt:lpstr>responseOption4</vt:lpstr>
      <vt:lpstr>responseOption5</vt:lpstr>
      <vt:lpstr>responseOption6</vt:lpstr>
      <vt:lpstr>responseValidationRulesGroup0</vt:lpstr>
      <vt:lpstr>responseValidationRulesGroup1</vt:lpstr>
      <vt:lpstr>responseValidationRulesGroup2</vt:lpstr>
      <vt:lpstr>responseValidationRulesGroup3</vt:lpstr>
      <vt:lpstr>responseValidationRulesGroup4</vt:lpstr>
      <vt:lpstr>responseValidationRulesGroup5</vt:lpstr>
      <vt:lpstr>responseValidationRulesGroup6</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Questionnaire Response Template</dc:title>
  <dc:subject/>
  <dc:creator>Bonfire</dc:creator>
  <cp:keywords/>
  <dc:description/>
  <cp:lastModifiedBy>Erin Jacobson</cp:lastModifiedBy>
  <dcterms:created xsi:type="dcterms:W3CDTF">2025-03-10T15:47:54Z</dcterms:created>
  <dcterms:modified xsi:type="dcterms:W3CDTF">2025-03-27T01:25:35Z</dcterms:modified>
  <cp:category/>
</cp:coreProperties>
</file>