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workbookProtection lockStructure="1"/>
  <bookViews>
    <workbookView xWindow="630" yWindow="630" windowWidth="22695" windowHeight="9915" activeTab="2"/>
  </bookViews>
  <sheets>
    <sheet name="Instructions" sheetId="1" r:id="rId1"/>
    <sheet name="Summary" sheetId="2" r:id="rId2"/>
    <sheet name="1" sheetId="3" r:id="rId3"/>
    <sheet name="Response Options (hidden)" sheetId="4" state="veryHidden" r:id="rId4"/>
  </sheets>
  <definedNames>
    <definedName name="responseOption0">'Response Options (hidden)'!$A$1:$A$3</definedName>
    <definedName name="responseOption1">'Response Options (hidden)'!$D$1:$D$2</definedName>
    <definedName name="responseOption2">'Response Options (hidden)'!$G$1:$G$2</definedName>
    <definedName name="responseOption3">'Response Options (hidden)'!$J$1:$J$2</definedName>
    <definedName name="responseOption4">'Response Options (hidden)'!$M$1:$M$2</definedName>
    <definedName name="responseOption5">'Response Options (hidden)'!$P$1:$P$2</definedName>
    <definedName name="responseOption6">'Response Options (hidden)'!$S$1:$S$2</definedName>
    <definedName name="responseValidationRulesGroup0">'Response Options (hidden)'!$A$1:$C$4</definedName>
    <definedName name="responseValidationRulesGroup1">'Response Options (hidden)'!$D$1:$F$3</definedName>
    <definedName name="responseValidationRulesGroup2">'Response Options (hidden)'!$G$1:$I$3</definedName>
    <definedName name="responseValidationRulesGroup3">'Response Options (hidden)'!$J$1:$L$3</definedName>
    <definedName name="responseValidationRulesGroup4">'Response Options (hidden)'!$M$1:$O$3</definedName>
    <definedName name="responseValidationRulesGroup5">'Response Options (hidden)'!$P$1:$R$3</definedName>
    <definedName name="responseValidationRulesGroup6">'Response Options (hidden)'!$S$1:$U$3</definedName>
  </definedNames>
  <calcPr calcId="145621" forceFullCalc="1"/>
</workbook>
</file>

<file path=xl/calcChain.xml><?xml version="1.0" encoding="utf-8"?>
<calcChain xmlns="http://schemas.openxmlformats.org/spreadsheetml/2006/main">
  <c r="C3" i="4" l="1"/>
  <c r="B3" i="4"/>
  <c r="U2" i="4"/>
  <c r="T2" i="4"/>
  <c r="R2" i="4"/>
  <c r="Q2" i="4"/>
  <c r="O2" i="4"/>
  <c r="N2" i="4"/>
  <c r="L2" i="4"/>
  <c r="K2" i="4"/>
  <c r="I2" i="4"/>
  <c r="H2" i="4"/>
  <c r="H21" i="3" s="1"/>
  <c r="F2" i="4"/>
  <c r="E2" i="4"/>
  <c r="C2" i="4"/>
  <c r="B2" i="4"/>
  <c r="H12" i="3" s="1"/>
  <c r="U1" i="4"/>
  <c r="T1" i="4"/>
  <c r="H31" i="3" s="1"/>
  <c r="R1" i="4"/>
  <c r="Q1" i="4"/>
  <c r="O1" i="4"/>
  <c r="N1" i="4"/>
  <c r="L1" i="4"/>
  <c r="K1" i="4"/>
  <c r="H22" i="3" s="1"/>
  <c r="I1" i="4"/>
  <c r="H1" i="4"/>
  <c r="F1" i="4"/>
  <c r="E1" i="4"/>
  <c r="H19" i="3" s="1"/>
  <c r="C1" i="4"/>
  <c r="B1" i="4"/>
  <c r="C33" i="3"/>
  <c r="H32" i="3"/>
  <c r="H30" i="3"/>
  <c r="H29" i="3"/>
  <c r="H28" i="3"/>
  <c r="H27" i="3"/>
  <c r="H26" i="3"/>
  <c r="H25" i="3"/>
  <c r="H24" i="3"/>
  <c r="H23" i="3"/>
  <c r="H18" i="3"/>
  <c r="H17" i="3"/>
  <c r="H16" i="3"/>
  <c r="H15" i="3"/>
  <c r="H14" i="3"/>
  <c r="H13" i="3"/>
  <c r="H11" i="3"/>
  <c r="H20" i="3" l="1"/>
  <c r="F33" i="3" s="1"/>
  <c r="E11" i="2" s="1"/>
  <c r="Z12" i="2" s="1"/>
  <c r="C11" i="2"/>
  <c r="C14" i="2" s="1"/>
  <c r="E14" i="2" l="1"/>
  <c r="AX15" i="2" s="1"/>
  <c r="AK12" i="2"/>
  <c r="N12" i="2"/>
  <c r="AP12" i="2"/>
  <c r="O12" i="2"/>
  <c r="AE12" i="2"/>
  <c r="AU12" i="2"/>
  <c r="L12" i="2"/>
  <c r="AB12" i="2"/>
  <c r="AR12" i="2"/>
  <c r="M12" i="2"/>
  <c r="BA12" i="2"/>
  <c r="AH12" i="2"/>
  <c r="I12" i="2"/>
  <c r="AS12" i="2"/>
  <c r="V12" i="2"/>
  <c r="AX12" i="2"/>
  <c r="S12" i="2"/>
  <c r="AI12" i="2"/>
  <c r="AY12" i="2"/>
  <c r="P12" i="2"/>
  <c r="AF12" i="2"/>
  <c r="AV12" i="2"/>
  <c r="Y12" i="2"/>
  <c r="Q12" i="2"/>
  <c r="AT12" i="2"/>
  <c r="U12" i="2"/>
  <c r="AW12" i="2"/>
  <c r="AD12" i="2"/>
  <c r="G12" i="2"/>
  <c r="W12" i="2"/>
  <c r="AM12" i="2"/>
  <c r="BC12" i="2"/>
  <c r="T12" i="2"/>
  <c r="AJ12" i="2"/>
  <c r="AZ12" i="2"/>
  <c r="AG12" i="2"/>
  <c r="R12" i="2"/>
  <c r="BB12" i="2"/>
  <c r="AC12" i="2"/>
  <c r="J12" i="2"/>
  <c r="AL12" i="2"/>
  <c r="K12" i="2"/>
  <c r="AA12" i="2"/>
  <c r="AQ12" i="2"/>
  <c r="H12" i="2"/>
  <c r="X12" i="2"/>
  <c r="AN12" i="2"/>
  <c r="BD12" i="2"/>
  <c r="AO12" i="2"/>
  <c r="BF11" i="2"/>
  <c r="AP15" i="2" l="1"/>
  <c r="H15" i="2"/>
  <c r="R15" i="2"/>
  <c r="K15" i="2"/>
  <c r="AQ15" i="2"/>
  <c r="AJ15" i="2"/>
  <c r="N15" i="2"/>
  <c r="AH15" i="2"/>
  <c r="W15" i="2"/>
  <c r="BC15" i="2"/>
  <c r="AZ15" i="2"/>
  <c r="AA15" i="2"/>
  <c r="AG15" i="2"/>
  <c r="J15" i="2"/>
  <c r="G15" i="2"/>
  <c r="AM15" i="2"/>
  <c r="T15" i="2"/>
  <c r="BA15" i="2"/>
  <c r="AN15" i="2"/>
  <c r="AO15" i="2"/>
  <c r="Z15" i="2"/>
  <c r="I15" i="2"/>
  <c r="V15" i="2"/>
  <c r="AT15" i="2"/>
  <c r="O15" i="2"/>
  <c r="AE15" i="2"/>
  <c r="AU15" i="2"/>
  <c r="L15" i="2"/>
  <c r="AB15" i="2"/>
  <c r="AR15" i="2"/>
  <c r="M15" i="2"/>
  <c r="AS15" i="2"/>
  <c r="AC15" i="2"/>
  <c r="AL15" i="2"/>
  <c r="X15" i="2"/>
  <c r="BD15" i="2"/>
  <c r="Q15" i="2"/>
  <c r="U15" i="2"/>
  <c r="AD15" i="2"/>
  <c r="BB15" i="2"/>
  <c r="S15" i="2"/>
  <c r="AI15" i="2"/>
  <c r="AY15" i="2"/>
  <c r="P15" i="2"/>
  <c r="AF15" i="2"/>
  <c r="AV15" i="2"/>
  <c r="Y15" i="2"/>
  <c r="AW15" i="2"/>
  <c r="AK15" i="2"/>
</calcChain>
</file>

<file path=xl/sharedStrings.xml><?xml version="1.0" encoding="utf-8"?>
<sst xmlns="http://schemas.openxmlformats.org/spreadsheetml/2006/main" count="107" uniqueCount="92">
  <si>
    <t>fda89fd2e1eaec41f41377d8d295240d47b3699ede36c3cfa8085dfab048d282cc65ebe1cd4ff3f8d047a4cf7c98b74370bd418b40dc81750c0ed45571ece532pJqhOg5a27iANK0cY4jIi3V7bWwXL/xNAcdmyb6M1fw8u9yO5h4L7aB2eUpBIobE</t>
  </si>
  <si>
    <t>HSAB Applicant Questions (Q-59IT)</t>
  </si>
  <si>
    <t>Instructions</t>
  </si>
  <si>
    <t>- The Summary worksheet displays your overall progress for the questionnaire.
- The worksheets numbered from 1 to N represent question sets.
- For each question set, select a response from the dropdown (if applicable) and enter a response comment for each question in the table.
- If specific instructions have been provided for a given subset, they will appear as a tooltip for a purple cell. Mouse-over to review them.
- When pasting content, please use Paste Special as Text without any formatting.
- You can only submit text based responses, please do not use special characters like emojis.
- Please do not change the structure of any of the worksheets. Changing the structure will invalidate your submission.
- Any additional information outside of the given structure of the worksheets will not be visible to the purchaser.
- Please do not save this file in a different format. Saving this file in a different format will invalidate your submission.
- Please do not use Excel formulas in your responses.
- Please follow the instructions provided along with this file to submit it back to Bonfire.
- If you have any questions regarding the content of this file, please contact the appropriate purchaser.
- If you have any technical problems, please contact Bonfire at Support@GoBonfire.com.</t>
  </si>
  <si>
    <t>Additional Instructions</t>
  </si>
  <si>
    <t>Summary tab shows progress completed, Tab 1 contains the questions to be answered.</t>
  </si>
  <si>
    <t>Total</t>
  </si>
  <si>
    <t>Summary</t>
  </si>
  <si>
    <t>Question Set</t>
  </si>
  <si>
    <t>Questions</t>
  </si>
  <si>
    <t>Hide Me</t>
  </si>
  <si>
    <t>% Complete</t>
  </si>
  <si>
    <t>Progress</t>
  </si>
  <si>
    <t>Error?</t>
  </si>
  <si>
    <t>Question Set 1: Questions</t>
  </si>
  <si>
    <t>#</t>
  </si>
  <si>
    <t>Question</t>
  </si>
  <si>
    <t>Response</t>
  </si>
  <si>
    <t>Comment</t>
  </si>
  <si>
    <t>Status</t>
  </si>
  <si>
    <t>General Use of Funds</t>
  </si>
  <si>
    <t>1.1.1</t>
  </si>
  <si>
    <t xml:space="preserve">
Amount requested for the upcoming fiscal year and select the category that best matches the proposed services. If the proposed program involves more than one (1) category enter the budget request for each category.
-Medical Services: Medical, mental, and dental care for the economically disadvantaged.
-Core Social Services: Essential services such as food clothing or housing: emergency disaster; family violence; and adult and child daycare.
-Quality of Life Improvement Services: Services provided to improve the quality of life for individuals or the community such as educational, preventative, training, recreational, and cultural services; etc.
</t>
  </si>
  <si>
    <t>1.1.2</t>
  </si>
  <si>
    <t xml:space="preserve">
Insert your agency’s board-approved mission statement only.
</t>
  </si>
  <si>
    <t>1.1.3</t>
  </si>
  <si>
    <t xml:space="preserve">
List the services your agency provides.
</t>
  </si>
  <si>
    <t>1.1.4</t>
  </si>
  <si>
    <t xml:space="preserve">
For fiscal year 2026, specifically how will the amount requested be utilized?
</t>
  </si>
  <si>
    <t>Cover Letter</t>
  </si>
  <si>
    <t>1.2.1</t>
  </si>
  <si>
    <t xml:space="preserve">
I: Provide a brief overview of your organization, what unique role in the community does your organization's proposed program fulfill that no one else does? 
II: Collaboration between agencies can bring cost-savings for all. Please describe any current cost-sharing measures, overlap, common associations, common services, networking and working relationships, or sub-contractor relationships you are involved in with any other organizations. Examples may include, but aren't limited to, shared services such as human resources, payroll processing, or IT, board members, or personnel.
</t>
  </si>
  <si>
    <t>Application Questions</t>
  </si>
  <si>
    <t>1.3.1</t>
  </si>
  <si>
    <t xml:space="preserve">
Have you previously been funded by HSAB?
</t>
  </si>
  <si>
    <t>1.3.2</t>
  </si>
  <si>
    <t xml:space="preserve">
Will County HSAB funds be used as match for a grant?
</t>
  </si>
  <si>
    <t>1.3.3</t>
  </si>
  <si>
    <t xml:space="preserve">
Have you experienced any changes specific to expansion or contraction of services, staff or location.
</t>
  </si>
  <si>
    <t>1.3.4</t>
  </si>
  <si>
    <t xml:space="preserve">
Did your agency lose any funding, or partial funding in 2025?
</t>
  </si>
  <si>
    <t>1.3.5</t>
  </si>
  <si>
    <t xml:space="preserve">
Will you or have you applied for other sources of County funding? 
(Please include these on the Agency Revenue form)
</t>
  </si>
  <si>
    <t>1.3.6</t>
  </si>
  <si>
    <t xml:space="preserve">
Describe your target population as specifically as possible.
</t>
  </si>
  <si>
    <t>1.3.7</t>
  </si>
  <si>
    <t xml:space="preserve">
How are clients referred to your agency?
</t>
  </si>
  <si>
    <t>1.3.8</t>
  </si>
  <si>
    <t xml:space="preserve">
Have you failed to submit any required reimbursement request, or the annual performance report as required by the grant agreement?
</t>
  </si>
  <si>
    <t>1.3.9</t>
  </si>
  <si>
    <t xml:space="preserve">
__________ hours of program service were contributed by ____________ volunteers in the last year (FY2023 - October 1, 2023 through September 30, 2024).
</t>
  </si>
  <si>
    <t>1.3.10</t>
  </si>
  <si>
    <t xml:space="preserve">
What measurable outcomes do you plan to accomplish in the next funding year and how will you measure these?
</t>
  </si>
  <si>
    <t>1.3.11</t>
  </si>
  <si>
    <t xml:space="preserve">
Provide information about units of service in the format below. (Response not required is applying for $5,000 or less).
Service: ______      Unit (Hour, session, day, etc.): ________       Cost charged per unit to client (range for current year): _____________
</t>
  </si>
  <si>
    <t>1.3.12</t>
  </si>
  <si>
    <t xml:space="preserve">
What is the current number of employees, full-time and part-time, on the payroll for the entire organization? How many employees ("snapshot") does your organization have as of today's date?
</t>
  </si>
  <si>
    <t>1.3.13</t>
  </si>
  <si>
    <t xml:space="preserve">
Is your organization fully staffed?
</t>
  </si>
  <si>
    <t>1.3.14</t>
  </si>
  <si>
    <t xml:space="preserve">
Address any topics not covered or include any additional information you would like the board to know (optional). Documents can be added in file uploads as under additional documentation.
</t>
  </si>
  <si>
    <t>Medical Services</t>
  </si>
  <si>
    <t>Core Social Services</t>
  </si>
  <si>
    <t>Quality of Life Improvement Services</t>
  </si>
  <si>
    <t>Medical Services, Core Social Services, Quality of Life Improvement Services</t>
  </si>
  <si>
    <t>Yes</t>
  </si>
  <si>
    <t>No</t>
  </si>
  <si>
    <t>Yes, No</t>
  </si>
  <si>
    <t>Yes; what changed?</t>
  </si>
  <si>
    <t>Yes; what changed?, No</t>
  </si>
  <si>
    <t>Yes; How much? From what source? Why was funding lost?</t>
  </si>
  <si>
    <t>Yes; How much? From what source? Why was funding lost?, No</t>
  </si>
  <si>
    <t>Yes - Please list source(s) and amount(s).</t>
  </si>
  <si>
    <t>Yes - Please list source(s) and amount(s)., No</t>
  </si>
  <si>
    <t>Yes - Please explain why you failed to meet the deadline</t>
  </si>
  <si>
    <t>Yes - Please explain why you failed to meet the deadline, No</t>
  </si>
  <si>
    <t>No - What positions are open &amp; why? How does this impact your services?</t>
  </si>
  <si>
    <t>Yes, No - What positions are open &amp; why? How does this impact your services?</t>
  </si>
  <si>
    <t>The Mission of Kids Come First in the Florida Keys, Inc. is to provide clothing, school supplies, hygiene and other personal items to every child experiencing financial adversity in Monroe County.    
-</t>
  </si>
  <si>
    <t>Kids Come First provide unmet needs to youth ages 0-22.  We accept "kindly used" items that may be passed on to other youth; and purchase new items, for youth.  We provide basic needs including: *food and nutrition;  *clothing;  *shoes;*socks; * undergarments; *school supplies; *stuffed back-packs; transportation assistance; tablets; holiday gifting and sponsorship program; special events at school (prom / graduation); Spring and Summer break opportunities, and much more.</t>
  </si>
  <si>
    <t>Children registered for school in Monroe County, ages 0-22 years old.</t>
  </si>
  <si>
    <t>By referral process in place that primarily is used by educators / teachers, School District staff, a friend, family member, or other.  We do receive referrals of need from other social service agencies; which we make every effort to meet.</t>
  </si>
  <si>
    <t>1</t>
  </si>
  <si>
    <t>5,200 hours / 140</t>
  </si>
  <si>
    <t xml:space="preserve">$100.00 / child 800 units Clothing
$50.00 / child 800 units Food /Nutrition
$25.00 / child 225 units Hygiene
$25.00 / child 225 units Uniforms
$20.00 / child / gift / event 4,500 Holidays, Special Events (graduation / prom)
$TBD 2,000 Other (based on sponsorships / donations)
</t>
  </si>
  <si>
    <t>Kids Come First has provided unmet needs for school-aged children for 15 years.  Our request for County HSAB funding is to provide salary dollars for the one, paid position that oversees all activities of the organization. HSAB funds will assure that separate, private and public, donations, funds raised by events, and additional grants, are used to provide the resources required for the children of Monroe County.</t>
  </si>
  <si>
    <t>$65,000.00</t>
  </si>
  <si>
    <t xml:space="preserve">Funds awarded by HSAB will be used for the Executive Director's salary.  Mrs. Roxane Posada has been with KCF since the organization received its' 501 (c) (3) designation in 2010.  She is a contract employee; and receives minimal benefits that are calculated into her base salary.  It is a bare bone salary, with no frills.  The full amount of our grant request is respectfully requested for award in order to fund this position.  Inflationary factors continue to be a challenge with regard to purchasing of the goods and products that Kids Come First provides to the children (IE: school supplies, clothing, etc.). </t>
  </si>
  <si>
    <t xml:space="preserve">Part I:  OVERVIEW OF ORGANIZATION:   Kids Come First in the Florida Keys, Inc. (KCF) originated under a program funded by the Monroe County School District (MCSD) prior to 2010; intended to meet unmet needs of school-aged children.   This program under the auspice of the program “Be The Change” which was funded by Title X grant dollars.   As originally designed, the program functions was assigned to a single, part-time volunteer position, who served as a liaison between the school district, and the children.  In 2010, board members who had served in the original program, applied for, and received, a separate 501 (c) (3) non-profit designation.   This began the journey of independence for the organization Kids Come First In The Florida Keys, Inc., as we know it today; an organization serving school-aged children with unmet needs.   
Our services provide the youth of Monroe County with basic needs that are not being provided for at home, and remain an unmet need to the child.  These basic are necessary to a child in order for that child to thrive, both socially or emotionally; and, receive an equal opportunity for a full, and successful education.   Funding assistance by the HSAB and Monroe County grant, enable KCF to continue providing children, with their unmet needs    
Kids Come First has not denied a referral or a request for a child in need since 2010.   We simply make it work and find a way to meet every referral and need we receive.  Aside from HSAB funding assistance, KCF hosts fundraising events, solicit for business and individual donations, and work with private foundations for necessary financial assistance.   
We are extremely grateful to have a dedicated Board, who also assist with administrative functions on a volunteer basis; as well as hundreds of individual and businesses who contribute to our efforts of serving school-aged children, year-round.   KCF provided services to more than 5,188 youth (school aged children 0-22) in FY 2024, including personal hygiene items, clothing, shoes, school supplies, food and nutritional needs, school project supplies, transportation issues (bicycles and bus passes),  tablets (homework); and, and special event items.  
Part II:  COLLABORATION and COST SAVINGS:  KCF is always looking at ways to reduce expenses and increase the assistance we can provide for our children.  Inflationary factors that began four years,  forced KCF to look at how we could reduce costs, while continuing to provide the same services, to the Keys.   We accomplished the following:
1)  KCF had previously set up 12 mini-closets at school sites from Key Largo to Key West (2019).
2)  KCF partnered with the MCSD, to provide transportation, to the 12  mini-closet school sites in the Keys.  
Additionally:  A) clerical and administrative functions are handled through the Executive Director (ED) position; B) volunteers are used exclusively for fundraising events, and when hands on labor is required: 
C) board members volunteer to perform tasks beyond the scope or  the ED position, due to time and budget constraints; D)  our philosophy is “we do not deny – we will find a way”. 
KCF has active partnerships with:  * Monroe County Sheriff's Office; * State of Florida DJJ; * Monroe County School District (aka: Keys School District); *Samuel's House;  * Wesley House Family Services;  * Florida Department of Children and Families (DCF); * Centennial Bank;  * First State Bank;  * Monroe County CoC; * MARC Association; * Comcast Inc.; *US Coast Guard; as well as many other agencies not listed here. 
</t>
  </si>
  <si>
    <t>SAFF - pending May - September 2025.</t>
  </si>
  <si>
    <t>While KCF did not specifically lose grant funding from prior agency awards; the amount of funding available continues to decrease due to the increase in applicants, and, a decrease in funding available.</t>
  </si>
  <si>
    <t xml:space="preserve">1)  Kids Come First will provide more than 5,200 youth, with services (school aged children 0-22) in the FY 2026 period.  This will include personal hygiene items, clothing, shoes, school supplies, nutritional needs, and tools to participate in school projects, as well as for those additional needs such as bicycles, tablets, etc.  
2)  We will measure units served, by areas such as Upper, Middle and Lower Keys; as well as item description for data capture and future trend predictions.
3)  We will provide any identified unmet need to a child ages 0-22, who is in need of medical or core service assistance where a primary provider is not able to serve the child.  
4)  We will document all reimbursement requests for the salary hours worked by day, week, month and year; for both positions requested in this grant funding request.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</si>
</sst>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 &quot;Questions&quot;"/>
    <numFmt numFmtId="165" formatCode="0\ &quot;pts&quot;"/>
    <numFmt numFmtId="166" formatCode="0.00%\ &quot;Complete&quot;"/>
    <numFmt numFmtId="167" formatCode="&quot;The comment must be left blank for this response&quot;"/>
  </numFmts>
  <fonts count="5" x14ac:knownFonts="1">
    <font>
      <sz val="12"/>
      <color rgb="FF000000"/>
      <name val="Arial"/>
    </font>
    <font>
      <b/>
      <sz val="22"/>
      <color rgb="FF404040"/>
      <name val="Arial"/>
    </font>
    <font>
      <b/>
      <sz val="12"/>
      <color rgb="FFFFFFFF"/>
      <name val="Arial"/>
    </font>
    <font>
      <b/>
      <sz val="14"/>
      <color rgb="FFFFFFFF"/>
      <name val="Arial"/>
    </font>
    <font>
      <sz val="12"/>
      <color rgb="FFFFFFFF"/>
      <name val="Arial"/>
    </font>
  </fonts>
  <fills count="7">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rgb="FF5FADCF"/>
        <bgColor rgb="FF000000"/>
      </patternFill>
    </fill>
    <fill>
      <patternFill patternType="solid">
        <fgColor rgb="FF548BA1"/>
        <bgColor rgb="FF000000"/>
      </patternFill>
    </fill>
    <fill>
      <patternFill patternType="solid">
        <fgColor rgb="FF7F7F7F"/>
        <bgColor rgb="FF000000"/>
      </patternFill>
    </fill>
  </fills>
  <borders count="25">
    <border>
      <left/>
      <right/>
      <top/>
      <bottom/>
      <diagonal/>
    </border>
    <border>
      <left style="thin">
        <color rgb="FFBFBFBF"/>
      </left>
      <right style="dotted">
        <color rgb="FFBFBFBF"/>
      </right>
      <top style="thin">
        <color rgb="FFBFBFBF"/>
      </top>
      <bottom style="thin">
        <color rgb="FFBFBFBF"/>
      </bottom>
      <diagonal/>
    </border>
    <border>
      <left style="dotted">
        <color rgb="FFBFBFBF"/>
      </left>
      <right style="dotted">
        <color rgb="FFBFBFBF"/>
      </right>
      <top style="thin">
        <color rgb="FFBFBFBF"/>
      </top>
      <bottom style="thin">
        <color rgb="FFBFBFBF"/>
      </bottom>
      <diagonal/>
    </border>
    <border>
      <left style="dotted">
        <color rgb="FFBFBFBF"/>
      </left>
      <right style="thin">
        <color rgb="FFBFBFBF"/>
      </right>
      <top style="thin">
        <color rgb="FFBFBFBF"/>
      </top>
      <bottom style="thin">
        <color rgb="FFBFBFBF"/>
      </bottom>
      <diagonal/>
    </border>
    <border>
      <left/>
      <right style="dotted">
        <color rgb="FFBFBFBF"/>
      </right>
      <top/>
      <bottom/>
      <diagonal/>
    </border>
    <border>
      <left style="dotted">
        <color rgb="FFBFBFBF"/>
      </left>
      <right style="dotted">
        <color rgb="FFBFBFBF"/>
      </right>
      <top/>
      <bottom/>
      <diagonal/>
    </border>
    <border>
      <left style="dotted">
        <color rgb="FFBFBFBF"/>
      </left>
      <right/>
      <top/>
      <bottom/>
      <diagonal/>
    </border>
    <border>
      <left/>
      <right/>
      <top style="medium">
        <color rgb="FFBFBFBF"/>
      </top>
      <bottom/>
      <diagonal/>
    </border>
    <border>
      <left style="dotted">
        <color rgb="FFBFBFBF"/>
      </left>
      <right/>
      <top style="thin">
        <color rgb="FFBFBFBF"/>
      </top>
      <bottom/>
      <diagonal/>
    </border>
    <border>
      <left style="dotted">
        <color rgb="FFBFBFBF"/>
      </left>
      <right/>
      <top/>
      <bottom/>
      <diagonal/>
    </border>
    <border>
      <left style="dotted">
        <color rgb="FFBFBFBF"/>
      </left>
      <right/>
      <top/>
      <bottom style="thin">
        <color rgb="FFBFBFBF"/>
      </bottom>
      <diagonal/>
    </border>
    <border>
      <left/>
      <right/>
      <top style="thin">
        <color rgb="FFBFBFBF"/>
      </top>
      <bottom/>
      <diagonal/>
    </border>
    <border>
      <left/>
      <right/>
      <top/>
      <bottom style="thin">
        <color rgb="FFBFBFBF"/>
      </bottom>
      <diagonal/>
    </border>
    <border>
      <left/>
      <right style="dotted">
        <color rgb="FFBFBFBF"/>
      </right>
      <top style="thin">
        <color rgb="FFBFBFBF"/>
      </top>
      <bottom/>
      <diagonal/>
    </border>
    <border>
      <left/>
      <right style="dotted">
        <color rgb="FFBFBFBF"/>
      </right>
      <top/>
      <bottom/>
      <diagonal/>
    </border>
    <border>
      <left/>
      <right style="dotted">
        <color rgb="FFBFBFBF"/>
      </right>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dotted">
        <color rgb="FFBFBFBF"/>
      </right>
      <top style="medium">
        <color rgb="FFBFBFBF"/>
      </top>
      <bottom style="thin">
        <color rgb="FFBFBFBF"/>
      </bottom>
      <diagonal/>
    </border>
    <border>
      <left style="dotted">
        <color rgb="FFBFBFBF"/>
      </left>
      <right style="dotted">
        <color rgb="FFBFBFBF"/>
      </right>
      <top style="medium">
        <color rgb="FFBFBFBF"/>
      </top>
      <bottom style="thin">
        <color rgb="FFBFBFBF"/>
      </bottom>
      <diagonal/>
    </border>
    <border>
      <left style="dotted">
        <color rgb="FFBFBFBF"/>
      </left>
      <right/>
      <top style="medium">
        <color rgb="FFBFBFBF"/>
      </top>
      <bottom/>
      <diagonal/>
    </border>
    <border>
      <left/>
      <right/>
      <top style="medium">
        <color rgb="FFBFBFBF"/>
      </top>
      <bottom/>
      <diagonal/>
    </border>
    <border>
      <left/>
      <right style="dotted">
        <color rgb="FFBFBFBF"/>
      </right>
      <top style="medium">
        <color rgb="FFBFBFBF"/>
      </top>
      <bottom/>
      <diagonal/>
    </border>
    <border>
      <left style="dotted">
        <color rgb="FFBFBFBF"/>
      </left>
      <right style="thin">
        <color rgb="FFBFBFBF"/>
      </right>
      <top style="medium">
        <color rgb="FFBFBFBF"/>
      </top>
      <bottom style="thin">
        <color rgb="FFBFBFBF"/>
      </bottom>
      <diagonal/>
    </border>
  </borders>
  <cellStyleXfs count="1">
    <xf numFmtId="0" fontId="0" fillId="0" borderId="0"/>
  </cellStyleXfs>
  <cellXfs count="58">
    <xf numFmtId="0" fontId="0" fillId="2" borderId="0" xfId="0" applyFill="1" applyProtection="1">
      <protection locked="0"/>
    </xf>
    <xf numFmtId="0" fontId="0" fillId="2" borderId="0" xfId="0" applyFill="1"/>
    <xf numFmtId="0" fontId="1" fillId="2" borderId="0" xfId="0" applyFont="1" applyFill="1" applyAlignment="1">
      <alignment horizontal="lef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2" fillId="4" borderId="0" xfId="0" applyFont="1" applyFill="1" applyAlignment="1">
      <alignment horizontal="center" vertical="center" wrapText="1"/>
    </xf>
    <xf numFmtId="0" fontId="2" fillId="5" borderId="0" xfId="0" applyFont="1" applyFill="1" applyAlignment="1">
      <alignment horizontal="center" vertical="center" wrapText="1"/>
    </xf>
    <xf numFmtId="49" fontId="0" fillId="3" borderId="2" xfId="0" applyNumberFormat="1" applyFill="1" applyBorder="1" applyAlignment="1" applyProtection="1">
      <alignment horizontal="center" vertical="center" wrapText="1"/>
      <protection locked="0"/>
    </xf>
    <xf numFmtId="49" fontId="0" fillId="3" borderId="3" xfId="0" applyNumberFormat="1" applyFill="1" applyBorder="1" applyAlignment="1" applyProtection="1">
      <alignment horizontal="left" vertical="center" wrapText="1" indent="1"/>
      <protection locked="0"/>
    </xf>
    <xf numFmtId="0" fontId="3" fillId="6" borderId="4" xfId="0" applyFont="1" applyFill="1" applyBorder="1" applyAlignment="1" applyProtection="1">
      <alignment horizontal="left" vertical="center" indent="1"/>
      <protection locked="0"/>
    </xf>
    <xf numFmtId="0" fontId="3" fillId="6" borderId="6" xfId="0" applyFont="1" applyFill="1" applyBorder="1" applyAlignment="1" applyProtection="1">
      <alignment horizontal="left" vertical="center" wrapText="1" indent="1"/>
      <protection locked="0"/>
    </xf>
    <xf numFmtId="0" fontId="3" fillId="4" borderId="7" xfId="0" applyFont="1" applyFill="1" applyBorder="1" applyAlignment="1">
      <alignment horizontal="center" vertical="center"/>
    </xf>
    <xf numFmtId="165" fontId="3" fillId="4" borderId="7" xfId="0" applyNumberFormat="1" applyFont="1" applyFill="1" applyBorder="1" applyAlignment="1">
      <alignment horizontal="center" vertical="center"/>
    </xf>
    <xf numFmtId="0" fontId="0" fillId="3" borderId="2" xfId="0" applyFill="1" applyBorder="1" applyAlignment="1">
      <alignment horizontal="left" vertical="center" wrapText="1" indent="1"/>
    </xf>
    <xf numFmtId="167" fontId="0" fillId="2" borderId="0" xfId="0" applyNumberFormat="1" applyFill="1" applyAlignment="1">
      <alignment vertical="center" wrapText="1" indent="1" shrinkToFit="1"/>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49" fontId="0" fillId="2" borderId="0" xfId="0" applyNumberFormat="1" applyFill="1"/>
    <xf numFmtId="0" fontId="3" fillId="4" borderId="21"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5" xfId="0" applyFont="1" applyFill="1" applyBorder="1" applyAlignment="1">
      <alignment horizontal="center" vertical="center"/>
    </xf>
    <xf numFmtId="0" fontId="1" fillId="2" borderId="0" xfId="0" applyFont="1" applyFill="1" applyAlignment="1">
      <alignment horizontal="left" vertical="center" wrapText="1"/>
    </xf>
    <xf numFmtId="0" fontId="0" fillId="2" borderId="0" xfId="0" applyFill="1" applyProtection="1">
      <protection locked="0"/>
    </xf>
    <xf numFmtId="0" fontId="0" fillId="3" borderId="0" xfId="0" applyFill="1" applyAlignment="1">
      <alignment vertical="center" wrapText="1"/>
    </xf>
    <xf numFmtId="0" fontId="0" fillId="2" borderId="0" xfId="0" applyFill="1" applyAlignment="1">
      <alignment vertical="top" wrapText="1"/>
    </xf>
    <xf numFmtId="0" fontId="3" fillId="4" borderId="24" xfId="0" applyFont="1" applyFill="1" applyBorder="1" applyAlignment="1">
      <alignment horizontal="center" vertical="center"/>
    </xf>
    <xf numFmtId="0" fontId="3" fillId="4" borderId="3" xfId="0" applyFont="1"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2" fillId="4" borderId="0" xfId="0" applyFont="1" applyFill="1" applyAlignment="1">
      <alignment horizontal="center" vertical="center" wrapText="1"/>
    </xf>
    <xf numFmtId="0" fontId="3" fillId="4" borderId="19"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2" xfId="0" applyFont="1" applyFill="1" applyBorder="1" applyAlignment="1">
      <alignment horizontal="center" vertical="center"/>
    </xf>
    <xf numFmtId="0" fontId="3" fillId="6" borderId="4" xfId="0" applyFont="1" applyFill="1" applyBorder="1" applyAlignment="1">
      <alignment horizontal="left" vertical="center" wrapText="1" indent="1"/>
    </xf>
    <xf numFmtId="0" fontId="3" fillId="6" borderId="5" xfId="0" applyFont="1" applyFill="1" applyBorder="1" applyAlignment="1">
      <alignment horizontal="left" vertical="center" wrapText="1" indent="1"/>
    </xf>
    <xf numFmtId="0" fontId="3" fillId="6" borderId="6" xfId="0" applyFont="1" applyFill="1" applyBorder="1" applyAlignment="1">
      <alignment horizontal="left" vertical="center" wrapText="1" indent="1"/>
    </xf>
    <xf numFmtId="164" fontId="3" fillId="4" borderId="7" xfId="0" applyNumberFormat="1" applyFont="1" applyFill="1" applyBorder="1" applyAlignment="1">
      <alignment horizontal="center" vertical="center"/>
    </xf>
    <xf numFmtId="0" fontId="3" fillId="4" borderId="7" xfId="0" applyFont="1" applyFill="1" applyBorder="1" applyAlignment="1">
      <alignment horizontal="center" vertical="center"/>
    </xf>
    <xf numFmtId="166" fontId="3" fillId="4" borderId="7" xfId="0" applyNumberFormat="1" applyFont="1" applyFill="1" applyBorder="1" applyAlignment="1">
      <alignment horizontal="center" vertical="center"/>
    </xf>
  </cellXfs>
  <cellStyles count="1">
    <cellStyle name="Normal" xfId="0" builtinId="0"/>
  </cellStyles>
  <dxfs count="20">
    <dxf>
      <font>
        <b/>
        <color rgb="FF9C0006"/>
      </font>
      <fill>
        <patternFill patternType="solid">
          <fgColor rgb="FFF7C6CE"/>
          <bgColor rgb="FFF7C6CE"/>
        </patternFill>
      </fill>
    </dxf>
    <dxf>
      <font>
        <color rgb="FFF7C6CE"/>
      </font>
      <fill>
        <patternFill patternType="solid">
          <fgColor rgb="FFF7C6CE"/>
          <bgColor rgb="FFF7C6CE"/>
        </patternFill>
      </fill>
    </dxf>
    <dxf>
      <font>
        <color rgb="FFC5EFCE"/>
      </font>
      <fill>
        <patternFill patternType="solid">
          <fgColor rgb="FFC5EFCE"/>
          <bgColor rgb="FFC5EFCE"/>
        </patternFill>
      </fill>
    </dxf>
    <dxf>
      <font>
        <b val="0"/>
        <color rgb="FF404040"/>
      </font>
      <fill>
        <patternFill patternType="solid">
          <fgColor rgb="FFC5EFCE"/>
          <bgColor rgb="FFC5EFCE"/>
        </patternFill>
      </fill>
      <alignment horizontal="left" vertical="center"/>
    </dxf>
    <dxf>
      <font>
        <b/>
        <color rgb="FF006100"/>
      </font>
      <fill>
        <patternFill patternType="solid">
          <fgColor rgb="FFC5EFCE"/>
          <bgColor rgb="FFC5EFCE"/>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ill>
        <patternFill patternType="solid">
          <fgColor rgb="FFFFFFFF"/>
          <bgColor rgb="FFFFFFFF"/>
        </patternFill>
      </fill>
    </dxf>
    <dxf>
      <font>
        <b/>
        <color rgb="FF9C0006"/>
      </font>
      <fill>
        <patternFill patternType="solid">
          <fgColor rgb="FFF7C6CE"/>
          <bgColor rgb="FFF7C6CE"/>
        </patternFill>
      </fill>
    </dxf>
    <dxf>
      <font>
        <b/>
        <color rgb="FF006100"/>
      </font>
      <fill>
        <patternFill patternType="solid">
          <fgColor rgb="FFC5EFCE"/>
          <bgColor rgb="FFC5EFCE"/>
        </patternFill>
      </fill>
    </dxf>
    <dxf>
      <numFmt numFmtId="14" formatCode="0.00%"/>
    </dxf>
    <dxf>
      <font>
        <color rgb="FFFFFFFF"/>
      </font>
      <fill>
        <patternFill patternType="solid">
          <fgColor rgb="FFFFFFFF"/>
          <bgColor rgb="FFFFFFFF"/>
        </patternFill>
      </fill>
    </dxf>
    <dxf>
      <font>
        <b/>
        <color rgb="FFC5EFCE"/>
      </font>
      <fill>
        <patternFill patternType="solid">
          <fgColor rgb="FFC5EFCE"/>
          <bgColor rgb="FFC5EFCE"/>
        </patternFill>
      </fill>
    </dxf>
    <dxf>
      <font>
        <color rgb="FFFFFFFF"/>
      </font>
      <fill>
        <patternFill patternType="solid">
          <fgColor rgb="FFFFFFFF"/>
          <bgColor rgb="FFFFFFFF"/>
        </patternFill>
      </fill>
    </dxf>
    <dxf>
      <font>
        <b/>
        <color rgb="FFC5EFCE"/>
      </font>
      <fill>
        <patternFill patternType="solid">
          <fgColor rgb="FFC5EFCE"/>
          <bgColor rgb="FFC5EFCE"/>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695575" cy="733425"/>
    <xdr:pic>
      <xdr:nvPicPr>
        <xdr:cNvPr id="2" name="Monroe County, FL_Logo" descr="Monroe County, FL"/>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ZZ702"/>
  <sheetViews>
    <sheetView showRowColHeaders="0" topLeftCell="A129" workbookViewId="0">
      <selection activeCell="B16" sqref="B16:E16"/>
    </sheetView>
  </sheetViews>
  <sheetFormatPr defaultRowHeight="15" x14ac:dyDescent="0.2"/>
  <cols>
    <col min="2" max="5" width="25" customWidth="1"/>
    <col min="702" max="702" width="9.109375" hidden="1"/>
  </cols>
  <sheetData>
    <row r="8" spans="2:5" ht="32.1" customHeight="1" x14ac:dyDescent="0.2">
      <c r="B8" s="38" t="s">
        <v>1</v>
      </c>
      <c r="C8" s="39"/>
      <c r="D8" s="39"/>
      <c r="E8" s="39"/>
    </row>
    <row r="10" spans="2:5" ht="27.75" x14ac:dyDescent="0.2">
      <c r="B10" s="2" t="s">
        <v>2</v>
      </c>
    </row>
    <row r="12" spans="2:5" ht="409.6" customHeight="1" x14ac:dyDescent="0.2">
      <c r="B12" s="40" t="s">
        <v>3</v>
      </c>
      <c r="C12" s="40"/>
      <c r="D12" s="40"/>
      <c r="E12" s="40"/>
    </row>
    <row r="14" spans="2:5" ht="27.75" x14ac:dyDescent="0.2">
      <c r="B14" s="2" t="s">
        <v>4</v>
      </c>
    </row>
    <row r="16" spans="2:5" ht="15.95" customHeight="1" x14ac:dyDescent="0.2">
      <c r="B16" s="41" t="s">
        <v>5</v>
      </c>
      <c r="C16" s="39"/>
      <c r="D16" s="39"/>
      <c r="E16" s="39"/>
    </row>
    <row r="702" spans="702:702" x14ac:dyDescent="0.2">
      <c r="ZZ702" s="1" t="s">
        <v>0</v>
      </c>
    </row>
  </sheetData>
  <sheetProtection password="E36C" sheet="1" objects="1" scenarios="1" insertHyperlinks="0"/>
  <mergeCells count="3">
    <mergeCell ref="B8:E8"/>
    <mergeCell ref="B12:E12"/>
    <mergeCell ref="B16:E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F16"/>
  <sheetViews>
    <sheetView showRowColHeaders="0" workbookViewId="0">
      <pane ySplit="10" topLeftCell="A11" activePane="bottomLeft" state="frozen"/>
      <selection pane="bottomLeft" activeCell="B11" sqref="B11:BF13"/>
    </sheetView>
  </sheetViews>
  <sheetFormatPr defaultRowHeight="15" x14ac:dyDescent="0.2"/>
  <cols>
    <col min="2" max="3" width="20" customWidth="1"/>
    <col min="4" max="4" width="9.109375" hidden="1"/>
    <col min="5" max="5" width="20" customWidth="1"/>
    <col min="6" max="6" width="2" customWidth="1"/>
    <col min="7" max="56" width="1" customWidth="1"/>
    <col min="57" max="57" width="2" customWidth="1"/>
    <col min="58" max="58" width="20" customWidth="1"/>
  </cols>
  <sheetData>
    <row r="2" spans="2:58" hidden="1" x14ac:dyDescent="0.2"/>
    <row r="3" spans="2:58" hidden="1" x14ac:dyDescent="0.2"/>
    <row r="4" spans="2:58" hidden="1" x14ac:dyDescent="0.2"/>
    <row r="5" spans="2:58" hidden="1" x14ac:dyDescent="0.2"/>
    <row r="6" spans="2:58" hidden="1" x14ac:dyDescent="0.2"/>
    <row r="7" spans="2:58" hidden="1" x14ac:dyDescent="0.2"/>
    <row r="8" spans="2:58" ht="27.75" x14ac:dyDescent="0.2">
      <c r="B8" s="2" t="s">
        <v>7</v>
      </c>
    </row>
    <row r="10" spans="2:58" ht="32.1" customHeight="1" x14ac:dyDescent="0.2">
      <c r="B10" s="5" t="s">
        <v>8</v>
      </c>
      <c r="C10" s="5" t="s">
        <v>9</v>
      </c>
      <c r="D10" s="5" t="s">
        <v>10</v>
      </c>
      <c r="E10" s="5" t="s">
        <v>11</v>
      </c>
      <c r="F10" s="47" t="s">
        <v>12</v>
      </c>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5" t="s">
        <v>13</v>
      </c>
    </row>
    <row r="11" spans="2:58" x14ac:dyDescent="0.2">
      <c r="B11" s="44">
        <v>1</v>
      </c>
      <c r="C11" s="45">
        <f>'1'!C33</f>
        <v>19</v>
      </c>
      <c r="D11" s="45"/>
      <c r="E11" s="45">
        <f ca="1">'1'!F33</f>
        <v>1</v>
      </c>
      <c r="F11" s="15"/>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20"/>
      <c r="BF11" s="46" t="str">
        <f ca="1">IF(E11= 1, "Complete: no errors",IF(COUNTIF(INDIRECT("'"&amp;B11:B13&amp;"'!H11:H12"),"*"&amp;"response"&amp;"*"),"Errors present","No errors"))</f>
        <v>Complete: no errors</v>
      </c>
    </row>
    <row r="12" spans="2:58" x14ac:dyDescent="0.2">
      <c r="B12" s="44"/>
      <c r="C12" s="45"/>
      <c r="D12" s="45"/>
      <c r="E12" s="45"/>
      <c r="F12" s="16"/>
      <c r="G12" s="23" t="b">
        <f ca="1">E11 &gt;= 0.02</f>
        <v>1</v>
      </c>
      <c r="H12" s="24" t="b">
        <f ca="1">E11 &gt;= 0.04</f>
        <v>1</v>
      </c>
      <c r="I12" s="24" t="b">
        <f ca="1">E11 &gt;= 0.06</f>
        <v>1</v>
      </c>
      <c r="J12" s="24" t="b">
        <f ca="1">E11 &gt;= 0.08</f>
        <v>1</v>
      </c>
      <c r="K12" s="24" t="b">
        <f ca="1">E11 &gt;= 0.1</f>
        <v>1</v>
      </c>
      <c r="L12" s="24" t="b">
        <f ca="1">E11 &gt;= 0.12</f>
        <v>1</v>
      </c>
      <c r="M12" s="24" t="b">
        <f ca="1">E11 &gt;= 0.14</f>
        <v>1</v>
      </c>
      <c r="N12" s="24" t="b">
        <f ca="1">E11 &gt;= 0.16</f>
        <v>1</v>
      </c>
      <c r="O12" s="24" t="b">
        <f ca="1">E11 &gt;= 0.18</f>
        <v>1</v>
      </c>
      <c r="P12" s="24" t="b">
        <f ca="1">E11 &gt;= 0.2</f>
        <v>1</v>
      </c>
      <c r="Q12" s="24" t="b">
        <f ca="1">E11 &gt;= 0.22</f>
        <v>1</v>
      </c>
      <c r="R12" s="24" t="b">
        <f ca="1">E11 &gt;= 0.24</f>
        <v>1</v>
      </c>
      <c r="S12" s="24" t="b">
        <f ca="1">E11 &gt;= 0.26</f>
        <v>1</v>
      </c>
      <c r="T12" s="24" t="b">
        <f ca="1">E11 &gt;= 0.28</f>
        <v>1</v>
      </c>
      <c r="U12" s="24" t="b">
        <f ca="1">E11 &gt;= 0.3</f>
        <v>1</v>
      </c>
      <c r="V12" s="24" t="b">
        <f ca="1">E11 &gt;= 0.32</f>
        <v>1</v>
      </c>
      <c r="W12" s="24" t="b">
        <f ca="1">E11 &gt;= 0.34</f>
        <v>1</v>
      </c>
      <c r="X12" s="24" t="b">
        <f ca="1">E11 &gt;= 0.36</f>
        <v>1</v>
      </c>
      <c r="Y12" s="24" t="b">
        <f ca="1">E11 &gt;= 0.38</f>
        <v>1</v>
      </c>
      <c r="Z12" s="24" t="b">
        <f ca="1">E11 &gt;= 0.4</f>
        <v>1</v>
      </c>
      <c r="AA12" s="24" t="b">
        <f ca="1">E11 &gt;= 0.42</f>
        <v>1</v>
      </c>
      <c r="AB12" s="24" t="b">
        <f ca="1">E11 &gt;= 0.44</f>
        <v>1</v>
      </c>
      <c r="AC12" s="24" t="b">
        <f ca="1">E11 &gt;= 0.46</f>
        <v>1</v>
      </c>
      <c r="AD12" s="24" t="b">
        <f ca="1">E11 &gt;= 0.48</f>
        <v>1</v>
      </c>
      <c r="AE12" s="24" t="b">
        <f ca="1">E11 &gt;= 0.5</f>
        <v>1</v>
      </c>
      <c r="AF12" s="24" t="b">
        <f ca="1">E11 &gt;= 0.52</f>
        <v>1</v>
      </c>
      <c r="AG12" s="24" t="b">
        <f ca="1">E11 &gt;= 0.54</f>
        <v>1</v>
      </c>
      <c r="AH12" s="24" t="b">
        <f ca="1">E11 &gt;= 0.56</f>
        <v>1</v>
      </c>
      <c r="AI12" s="24" t="b">
        <f ca="1">E11 &gt;= 0.58</f>
        <v>1</v>
      </c>
      <c r="AJ12" s="24" t="b">
        <f ca="1">E11 &gt;= 0.6</f>
        <v>1</v>
      </c>
      <c r="AK12" s="24" t="b">
        <f ca="1">E11 &gt;= 0.62</f>
        <v>1</v>
      </c>
      <c r="AL12" s="24" t="b">
        <f ca="1">E11 &gt;= 0.64</f>
        <v>1</v>
      </c>
      <c r="AM12" s="24" t="b">
        <f ca="1">E11 &gt;= 0.66</f>
        <v>1</v>
      </c>
      <c r="AN12" s="24" t="b">
        <f ca="1">E11 &gt;= 0.68</f>
        <v>1</v>
      </c>
      <c r="AO12" s="24" t="b">
        <f ca="1">E11 &gt;= 0.7</f>
        <v>1</v>
      </c>
      <c r="AP12" s="24" t="b">
        <f ca="1">E11 &gt;= 0.72</f>
        <v>1</v>
      </c>
      <c r="AQ12" s="24" t="b">
        <f ca="1">E11 &gt;= 0.74</f>
        <v>1</v>
      </c>
      <c r="AR12" s="24" t="b">
        <f ca="1">E11 &gt;= 0.76</f>
        <v>1</v>
      </c>
      <c r="AS12" s="24" t="b">
        <f ca="1">E11 &gt;= 0.78</f>
        <v>1</v>
      </c>
      <c r="AT12" s="24" t="b">
        <f ca="1">E11 &gt;= 0.8</f>
        <v>1</v>
      </c>
      <c r="AU12" s="24" t="b">
        <f ca="1">E11 &gt;= 0.82</f>
        <v>1</v>
      </c>
      <c r="AV12" s="24" t="b">
        <f ca="1">E11 &gt;= 0.84</f>
        <v>1</v>
      </c>
      <c r="AW12" s="24" t="b">
        <f ca="1">E11 &gt;= 0.86</f>
        <v>1</v>
      </c>
      <c r="AX12" s="24" t="b">
        <f ca="1">E11 &gt;= 0.88</f>
        <v>1</v>
      </c>
      <c r="AY12" s="24" t="b">
        <f ca="1">E11 &gt;= 0.9</f>
        <v>1</v>
      </c>
      <c r="AZ12" s="24" t="b">
        <f ca="1">E11 &gt;= 0.92</f>
        <v>1</v>
      </c>
      <c r="BA12" s="24" t="b">
        <f ca="1">E11 &gt;= 0.94</f>
        <v>1</v>
      </c>
      <c r="BB12" s="24" t="b">
        <f ca="1">E11 &gt;= 0.96</f>
        <v>1</v>
      </c>
      <c r="BC12" s="24" t="b">
        <f ca="1">E11 &gt;= 0.98</f>
        <v>1</v>
      </c>
      <c r="BD12" s="25" t="b">
        <f ca="1">E11 &gt;= 1</f>
        <v>1</v>
      </c>
      <c r="BE12" s="21"/>
      <c r="BF12" s="46"/>
    </row>
    <row r="13" spans="2:58" x14ac:dyDescent="0.2">
      <c r="B13" s="44"/>
      <c r="C13" s="45"/>
      <c r="D13" s="45"/>
      <c r="E13" s="45"/>
      <c r="F13" s="17"/>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22"/>
      <c r="BF13" s="46"/>
    </row>
    <row r="14" spans="2:58" ht="18" x14ac:dyDescent="0.2">
      <c r="B14" s="48" t="s">
        <v>6</v>
      </c>
      <c r="C14" s="50">
        <f>SUM(C11:C13)</f>
        <v>19</v>
      </c>
      <c r="D14" s="50"/>
      <c r="E14" s="50">
        <f ca="1">IF($C$14=0,1,SUMPRODUCT(C11:C13, E11:E13) / $C$14)</f>
        <v>1</v>
      </c>
      <c r="F14" s="27"/>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9"/>
      <c r="BF14" s="42"/>
    </row>
    <row r="15" spans="2:58" ht="18" x14ac:dyDescent="0.2">
      <c r="B15" s="49"/>
      <c r="C15" s="51"/>
      <c r="D15" s="51"/>
      <c r="E15" s="51"/>
      <c r="F15" s="30"/>
      <c r="G15" s="31" t="b">
        <f ca="1">E14 &gt;= 0.02</f>
        <v>1</v>
      </c>
      <c r="H15" s="32" t="b">
        <f ca="1">E14 &gt;= 0.04</f>
        <v>1</v>
      </c>
      <c r="I15" s="32" t="b">
        <f ca="1">E14 &gt;= 0.06</f>
        <v>1</v>
      </c>
      <c r="J15" s="32" t="b">
        <f ca="1">E14 &gt;= 0.08</f>
        <v>1</v>
      </c>
      <c r="K15" s="32" t="b">
        <f ca="1">E14 &gt;= 0.1</f>
        <v>1</v>
      </c>
      <c r="L15" s="32" t="b">
        <f ca="1">E14 &gt;= 0.12</f>
        <v>1</v>
      </c>
      <c r="M15" s="32" t="b">
        <f ca="1">E14 &gt;= 0.14</f>
        <v>1</v>
      </c>
      <c r="N15" s="32" t="b">
        <f ca="1">E14 &gt;= 0.16</f>
        <v>1</v>
      </c>
      <c r="O15" s="32" t="b">
        <f ca="1">E14 &gt;= 0.18</f>
        <v>1</v>
      </c>
      <c r="P15" s="32" t="b">
        <f ca="1">E14 &gt;= 0.2</f>
        <v>1</v>
      </c>
      <c r="Q15" s="32" t="b">
        <f ca="1">E14 &gt;= 0.22</f>
        <v>1</v>
      </c>
      <c r="R15" s="32" t="b">
        <f ca="1">E14 &gt;= 0.24</f>
        <v>1</v>
      </c>
      <c r="S15" s="32" t="b">
        <f ca="1">E14 &gt;= 0.26</f>
        <v>1</v>
      </c>
      <c r="T15" s="32" t="b">
        <f ca="1">E14 &gt;= 0.28</f>
        <v>1</v>
      </c>
      <c r="U15" s="32" t="b">
        <f ca="1">E14 &gt;= 0.3</f>
        <v>1</v>
      </c>
      <c r="V15" s="32" t="b">
        <f ca="1">E14 &gt;= 0.32</f>
        <v>1</v>
      </c>
      <c r="W15" s="32" t="b">
        <f ca="1">E14 &gt;= 0.34</f>
        <v>1</v>
      </c>
      <c r="X15" s="32" t="b">
        <f ca="1">E14 &gt;= 0.36</f>
        <v>1</v>
      </c>
      <c r="Y15" s="32" t="b">
        <f ca="1">E14 &gt;= 0.38</f>
        <v>1</v>
      </c>
      <c r="Z15" s="32" t="b">
        <f ca="1">E14 &gt;= 0.4</f>
        <v>1</v>
      </c>
      <c r="AA15" s="32" t="b">
        <f ca="1">E14 &gt;= 0.42</f>
        <v>1</v>
      </c>
      <c r="AB15" s="32" t="b">
        <f ca="1">E14 &gt;= 0.44</f>
        <v>1</v>
      </c>
      <c r="AC15" s="32" t="b">
        <f ca="1">E14 &gt;= 0.46</f>
        <v>1</v>
      </c>
      <c r="AD15" s="32" t="b">
        <f ca="1">E14 &gt;= 0.48</f>
        <v>1</v>
      </c>
      <c r="AE15" s="32" t="b">
        <f ca="1">E14 &gt;= 0.5</f>
        <v>1</v>
      </c>
      <c r="AF15" s="32" t="b">
        <f ca="1">E14 &gt;= 0.52</f>
        <v>1</v>
      </c>
      <c r="AG15" s="32" t="b">
        <f ca="1">E14 &gt;= 0.54</f>
        <v>1</v>
      </c>
      <c r="AH15" s="32" t="b">
        <f ca="1">E14 &gt;= 0.56</f>
        <v>1</v>
      </c>
      <c r="AI15" s="32" t="b">
        <f ca="1">E14 &gt;= 0.58</f>
        <v>1</v>
      </c>
      <c r="AJ15" s="32" t="b">
        <f ca="1">E14 &gt;= 0.6</f>
        <v>1</v>
      </c>
      <c r="AK15" s="32" t="b">
        <f ca="1">E14 &gt;= 0.62</f>
        <v>1</v>
      </c>
      <c r="AL15" s="32" t="b">
        <f ca="1">E14 &gt;= 0.64</f>
        <v>1</v>
      </c>
      <c r="AM15" s="32" t="b">
        <f ca="1">E14 &gt;= 0.66</f>
        <v>1</v>
      </c>
      <c r="AN15" s="32" t="b">
        <f ca="1">E14 &gt;= 0.68</f>
        <v>1</v>
      </c>
      <c r="AO15" s="32" t="b">
        <f ca="1">E14 &gt;= 0.7</f>
        <v>1</v>
      </c>
      <c r="AP15" s="32" t="b">
        <f ca="1">E14 &gt;= 0.72</f>
        <v>1</v>
      </c>
      <c r="AQ15" s="32" t="b">
        <f ca="1">E14 &gt;= 0.74</f>
        <v>1</v>
      </c>
      <c r="AR15" s="32" t="b">
        <f ca="1">E14 &gt;= 0.76</f>
        <v>1</v>
      </c>
      <c r="AS15" s="32" t="b">
        <f ca="1">E14 &gt;= 0.78</f>
        <v>1</v>
      </c>
      <c r="AT15" s="32" t="b">
        <f ca="1">E14 &gt;= 0.8</f>
        <v>1</v>
      </c>
      <c r="AU15" s="32" t="b">
        <f ca="1">E14 &gt;= 0.82</f>
        <v>1</v>
      </c>
      <c r="AV15" s="32" t="b">
        <f ca="1">E14 &gt;= 0.84</f>
        <v>1</v>
      </c>
      <c r="AW15" s="32" t="b">
        <f ca="1">E14 &gt;= 0.86</f>
        <v>1</v>
      </c>
      <c r="AX15" s="32" t="b">
        <f ca="1">E14 &gt;= 0.88</f>
        <v>1</v>
      </c>
      <c r="AY15" s="32" t="b">
        <f ca="1">E14 &gt;= 0.9</f>
        <v>1</v>
      </c>
      <c r="AZ15" s="32" t="b">
        <f ca="1">E14 &gt;= 0.92</f>
        <v>1</v>
      </c>
      <c r="BA15" s="32" t="b">
        <f ca="1">E14 &gt;= 0.94</f>
        <v>1</v>
      </c>
      <c r="BB15" s="32" t="b">
        <f ca="1">E14 &gt;= 0.96</f>
        <v>1</v>
      </c>
      <c r="BC15" s="32" t="b">
        <f ca="1">E14 &gt;= 0.98</f>
        <v>1</v>
      </c>
      <c r="BD15" s="33" t="b">
        <f ca="1">E14 &gt;= 1</f>
        <v>1</v>
      </c>
      <c r="BE15" s="34"/>
      <c r="BF15" s="43"/>
    </row>
    <row r="16" spans="2:58" ht="18" x14ac:dyDescent="0.2">
      <c r="B16" s="49"/>
      <c r="C16" s="51"/>
      <c r="D16" s="51"/>
      <c r="E16" s="51"/>
      <c r="F16" s="35"/>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7"/>
      <c r="BF16" s="43"/>
    </row>
  </sheetData>
  <sheetProtection password="E36C" sheet="1" objects="1" scenarios="1" insertHyperlinks="0"/>
  <mergeCells count="11">
    <mergeCell ref="F10:BE10"/>
    <mergeCell ref="B14:B16"/>
    <mergeCell ref="C14:C16"/>
    <mergeCell ref="D14:D16"/>
    <mergeCell ref="E14:E16"/>
    <mergeCell ref="BF14:BF16"/>
    <mergeCell ref="B11:B13"/>
    <mergeCell ref="C11:C13"/>
    <mergeCell ref="D11:D13"/>
    <mergeCell ref="E11:E13"/>
    <mergeCell ref="BF11:BF13"/>
  </mergeCells>
  <conditionalFormatting sqref="G12:BD12">
    <cfRule type="expression" dxfId="19" priority="1">
      <formula>G$12</formula>
    </cfRule>
    <cfRule type="expression" dxfId="18" priority="2">
      <formula>NOT(G$12)</formula>
    </cfRule>
  </conditionalFormatting>
  <conditionalFormatting sqref="G15:BD15">
    <cfRule type="expression" dxfId="17" priority="3">
      <formula>G$15</formula>
    </cfRule>
    <cfRule type="expression" dxfId="16" priority="4">
      <formula>NOT(G$15)</formula>
    </cfRule>
  </conditionalFormatting>
  <conditionalFormatting sqref="E11:E16">
    <cfRule type="expression" dxfId="15" priority="5">
      <formula>TRUE</formula>
    </cfRule>
  </conditionalFormatting>
  <conditionalFormatting sqref="BF11:BF13">
    <cfRule type="expression" dxfId="14" priority="6">
      <formula>$BF11 ="Complete: no errors"</formula>
    </cfRule>
    <cfRule type="expression" dxfId="13" priority="7">
      <formula>$BF11 = "Errors present"</formula>
    </cfRule>
  </conditionalFormatting>
  <conditionalFormatting sqref="B11:BF13">
    <cfRule type="expression" dxfId="12" priority="8">
      <formula>OR(IF(ISNUMBER($B11),MOD($B11,2)=1,FALSE),IF(ISNUMBER($B10),MOD($B10,2)=1,FALSE),IF(ISNUMBER($B9),MOD($B9,2)=1,FALSE))</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33"/>
  <sheetViews>
    <sheetView showRowColHeaders="0" tabSelected="1" topLeftCell="C1" workbookViewId="0">
      <pane ySplit="10" topLeftCell="A33" activePane="bottomLeft" state="frozen"/>
      <selection pane="bottomLeft" activeCell="F29" sqref="F29"/>
    </sheetView>
  </sheetViews>
  <sheetFormatPr defaultRowHeight="15" x14ac:dyDescent="0.2"/>
  <cols>
    <col min="2" max="2" width="9.109375" hidden="1"/>
    <col min="3" max="3" width="10" customWidth="1"/>
    <col min="4" max="4" width="66" customWidth="1"/>
    <col min="5" max="5" width="9.109375" hidden="1"/>
    <col min="6" max="6" width="25" customWidth="1"/>
    <col min="7" max="7" width="66" customWidth="1"/>
    <col min="8" max="8" width="40" customWidth="1"/>
    <col min="9" max="9" width="9.109375" hidden="1"/>
  </cols>
  <sheetData>
    <row r="2" spans="2:9" ht="27.75" x14ac:dyDescent="0.2">
      <c r="C2" s="2" t="s">
        <v>14</v>
      </c>
    </row>
    <row r="3" spans="2:9" hidden="1" x14ac:dyDescent="0.2"/>
    <row r="4" spans="2:9" hidden="1" x14ac:dyDescent="0.2"/>
    <row r="5" spans="2:9" hidden="1" x14ac:dyDescent="0.2"/>
    <row r="6" spans="2:9" hidden="1" x14ac:dyDescent="0.2"/>
    <row r="7" spans="2:9" hidden="1" x14ac:dyDescent="0.2"/>
    <row r="8" spans="2:9" hidden="1" x14ac:dyDescent="0.2"/>
    <row r="10" spans="2:9" ht="32.1" customHeight="1" x14ac:dyDescent="0.2">
      <c r="C10" s="5" t="s">
        <v>15</v>
      </c>
      <c r="D10" s="5" t="s">
        <v>16</v>
      </c>
      <c r="E10" s="5" t="s">
        <v>10</v>
      </c>
      <c r="F10" s="6" t="s">
        <v>17</v>
      </c>
      <c r="G10" s="6" t="s">
        <v>18</v>
      </c>
      <c r="H10" s="6" t="s">
        <v>19</v>
      </c>
      <c r="I10" t="s">
        <v>10</v>
      </c>
    </row>
    <row r="11" spans="2:9" ht="20.100000000000001" customHeight="1" x14ac:dyDescent="0.2">
      <c r="B11" s="1"/>
      <c r="C11" s="52" t="s">
        <v>20</v>
      </c>
      <c r="D11" s="53"/>
      <c r="E11" s="54"/>
      <c r="F11" s="9"/>
      <c r="G11" s="10"/>
      <c r="H11" s="14" t="str">
        <f>IF(AND(ISBLANK(F11),ISBLANK(G11)),"?", "Anything entered in this row will be ignored")</f>
        <v>?</v>
      </c>
      <c r="I11" s="1">
        <v>-1</v>
      </c>
    </row>
    <row r="12" spans="2:9" ht="195" x14ac:dyDescent="0.2">
      <c r="B12" s="1">
        <v>1257726</v>
      </c>
      <c r="C12" s="3" t="s">
        <v>21</v>
      </c>
      <c r="D12" s="13" t="s">
        <v>22</v>
      </c>
      <c r="E12" s="4"/>
      <c r="F12" s="7" t="s">
        <v>62</v>
      </c>
      <c r="G12" s="8" t="s">
        <v>86</v>
      </c>
      <c r="H12" s="14" t="str">
        <f ca="1">IF(AND(ISNA(MATCH(OFFSET($H12,0,-2)&amp;"",responseOption0,0)),NOT(TRIM(OFFSET($H12,0,-2)) = "")),"Response must be one of "&amp;INDEX(responseValidationRulesGroup0,4,1),IF(AND(IF(ISNA(INDEX(responseValidationRulesGroup0,MATCH(OFFSET($H12,0,-2)&amp;"",responseOption0,0),2)),FALSE,INDEX(responseValidationRulesGroup0,MATCH(OFFSET($H12,0,-2)&amp;"",responseOption0,0),2)),TRIM(OFFSET($H12,0,-1)) = ""),"A comment is required for this response",IF(IF(ISNA(INDEX(responseValidationRulesGroup0,MATCH(OFFSET($H12,0,-2)&amp;"",responseOption0,0),3)),FALSE,INDEX(responseValidationRulesGroup0,MATCH(OFFSET($H12,0,-2)&amp;"",responseOption0,0),3)),IF(TRIM(OFFSET($H12,0,-1)) = "","Complete","The comment must be left blank for this response"),IF(TRIM(OFFSET($H12,0,-2))="","Incomplete", "Complete"))))</f>
        <v>Complete</v>
      </c>
      <c r="I12" s="1">
        <v>1</v>
      </c>
    </row>
    <row r="13" spans="2:9" ht="120" x14ac:dyDescent="0.2">
      <c r="B13" s="1">
        <v>1257730</v>
      </c>
      <c r="C13" s="3" t="s">
        <v>23</v>
      </c>
      <c r="D13" s="13" t="s">
        <v>24</v>
      </c>
      <c r="E13" s="4"/>
      <c r="F13" s="7" t="s">
        <v>78</v>
      </c>
      <c r="G13" s="8"/>
      <c r="H13" s="14" t="str">
        <f ca="1">IF(AND(
            OR(OFFSET($H13,0,-2) = "-",OFFSET($H13,0,-2) = ""),OFFSET($H13,0,-1) = ""),"Incomplete","Complete")</f>
        <v>Complete</v>
      </c>
      <c r="I13" s="1">
        <v>0</v>
      </c>
    </row>
    <row r="14" spans="2:9" ht="270" x14ac:dyDescent="0.2">
      <c r="B14" s="1">
        <v>1257731</v>
      </c>
      <c r="C14" s="3" t="s">
        <v>25</v>
      </c>
      <c r="D14" s="13" t="s">
        <v>26</v>
      </c>
      <c r="E14" s="4"/>
      <c r="F14" s="7" t="s">
        <v>79</v>
      </c>
      <c r="G14" s="8"/>
      <c r="H14" s="14" t="str">
        <f ca="1">IF(AND(
            OR(OFFSET($H14,0,-2) = "-",OFFSET($H14,0,-2) = ""),OFFSET($H14,0,-1) = ""),"Incomplete","Complete")</f>
        <v>Complete</v>
      </c>
      <c r="I14" s="1">
        <v>1</v>
      </c>
    </row>
    <row r="15" spans="2:9" ht="330" x14ac:dyDescent="0.2">
      <c r="B15" s="1">
        <v>1254674</v>
      </c>
      <c r="C15" s="3" t="s">
        <v>27</v>
      </c>
      <c r="D15" s="13" t="s">
        <v>28</v>
      </c>
      <c r="E15" s="4"/>
      <c r="F15" s="7" t="s">
        <v>87</v>
      </c>
      <c r="G15" s="8"/>
      <c r="H15" s="14" t="str">
        <f ca="1">IF(AND(
            OR(OFFSET($H15,0,-2) = "-",OFFSET($H15,0,-2) = ""),OFFSET($H15,0,-1) = ""),"Incomplete","Complete")</f>
        <v>Complete</v>
      </c>
      <c r="I15" s="1">
        <v>0</v>
      </c>
    </row>
    <row r="16" spans="2:9" ht="20.100000000000001" customHeight="1" x14ac:dyDescent="0.2">
      <c r="B16" s="1"/>
      <c r="C16" s="52" t="s">
        <v>29</v>
      </c>
      <c r="D16" s="53"/>
      <c r="E16" s="54"/>
      <c r="F16" s="9"/>
      <c r="G16" s="10"/>
      <c r="H16" s="14" t="str">
        <f>IF(AND(ISBLANK(F16),ISBLANK(G16)),"?", "Anything entered in this row will be ignored")</f>
        <v>?</v>
      </c>
      <c r="I16" s="1">
        <v>-1</v>
      </c>
    </row>
    <row r="17" spans="2:9" ht="409.5" x14ac:dyDescent="0.2">
      <c r="B17" s="1">
        <v>1257715</v>
      </c>
      <c r="C17" s="3" t="s">
        <v>30</v>
      </c>
      <c r="D17" s="13" t="s">
        <v>31</v>
      </c>
      <c r="E17" s="4"/>
      <c r="F17" s="7" t="s">
        <v>88</v>
      </c>
      <c r="G17" s="8"/>
      <c r="H17" s="14" t="str">
        <f ca="1">IF(AND(
            OR(OFFSET($H17,0,-2) = "-",OFFSET($H17,0,-2) = ""),OFFSET($H17,0,-1) = ""),"Incomplete","Complete")</f>
        <v>Complete</v>
      </c>
      <c r="I17" s="1">
        <v>1</v>
      </c>
    </row>
    <row r="18" spans="2:9" ht="20.100000000000001" customHeight="1" x14ac:dyDescent="0.2">
      <c r="B18" s="1"/>
      <c r="C18" s="52" t="s">
        <v>32</v>
      </c>
      <c r="D18" s="53"/>
      <c r="E18" s="54"/>
      <c r="F18" s="9"/>
      <c r="G18" s="10"/>
      <c r="H18" s="14" t="str">
        <f>IF(AND(ISBLANK(F18),ISBLANK(G18)),"?", "Anything entered in this row will be ignored")</f>
        <v>?</v>
      </c>
      <c r="I18" s="1">
        <v>-1</v>
      </c>
    </row>
    <row r="19" spans="2:9" ht="45" x14ac:dyDescent="0.2">
      <c r="B19" s="1">
        <v>1257733</v>
      </c>
      <c r="C19" s="3" t="s">
        <v>33</v>
      </c>
      <c r="D19" s="13" t="s">
        <v>34</v>
      </c>
      <c r="E19" s="4"/>
      <c r="F19" s="7" t="s">
        <v>65</v>
      </c>
      <c r="G19" s="8"/>
      <c r="H19" s="14" t="str">
        <f ca="1">IF(AND(ISNA(MATCH(OFFSET($H19,0,-2)&amp;"",responseOption1,0)),NOT(TRIM(OFFSET($H19,0,-2)) = "")),"Response must be one of "&amp;INDEX(responseValidationRulesGroup1,3,1),IF(AND(IF(ISNA(INDEX(responseValidationRulesGroup1,MATCH(OFFSET($H19,0,-2)&amp;"",responseOption1,0),2)),FALSE,INDEX(responseValidationRulesGroup1,MATCH(OFFSET($H19,0,-2)&amp;"",responseOption1,0),2)),TRIM(OFFSET($H19,0,-1)) = ""),"A comment is required for this response",IF(IF(ISNA(INDEX(responseValidationRulesGroup1,MATCH(OFFSET($H19,0,-2)&amp;"",responseOption1,0),3)),FALSE,INDEX(responseValidationRulesGroup1,MATCH(OFFSET($H19,0,-2)&amp;"",responseOption1,0),3)),IF(TRIM(OFFSET($H19,0,-1)) = "","Complete","The comment must be left blank for this response"),IF(TRIM(OFFSET($H19,0,-2))="","Incomplete", "Complete"))))</f>
        <v>Complete</v>
      </c>
      <c r="I19" s="1">
        <v>1</v>
      </c>
    </row>
    <row r="20" spans="2:9" ht="45" x14ac:dyDescent="0.2">
      <c r="B20" s="1">
        <v>1257734</v>
      </c>
      <c r="C20" s="3" t="s">
        <v>35</v>
      </c>
      <c r="D20" s="13" t="s">
        <v>36</v>
      </c>
      <c r="E20" s="4"/>
      <c r="F20" s="7" t="s">
        <v>65</v>
      </c>
      <c r="G20" s="8"/>
      <c r="H20" s="14" t="str">
        <f ca="1">IF(AND(ISNA(MATCH(OFFSET($H20,0,-2)&amp;"",responseOption1,0)),NOT(TRIM(OFFSET($H20,0,-2)) = "")),"Response must be one of "&amp;INDEX(responseValidationRulesGroup1,3,1),IF(AND(IF(ISNA(INDEX(responseValidationRulesGroup1,MATCH(OFFSET($H20,0,-2)&amp;"",responseOption1,0),2)),FALSE,INDEX(responseValidationRulesGroup1,MATCH(OFFSET($H20,0,-2)&amp;"",responseOption1,0),2)),TRIM(OFFSET($H20,0,-1)) = ""),"A comment is required for this response",IF(IF(ISNA(INDEX(responseValidationRulesGroup1,MATCH(OFFSET($H20,0,-2)&amp;"",responseOption1,0),3)),FALSE,INDEX(responseValidationRulesGroup1,MATCH(OFFSET($H20,0,-2)&amp;"",responseOption1,0),3)),IF(TRIM(OFFSET($H20,0,-1)) = "","Complete","The comment must be left blank for this response"),IF(TRIM(OFFSET($H20,0,-2))="","Incomplete", "Complete"))))</f>
        <v>Complete</v>
      </c>
      <c r="I20" s="1">
        <v>0</v>
      </c>
    </row>
    <row r="21" spans="2:9" ht="60" x14ac:dyDescent="0.2">
      <c r="B21" s="1">
        <v>1257738</v>
      </c>
      <c r="C21" s="3" t="s">
        <v>37</v>
      </c>
      <c r="D21" s="13" t="s">
        <v>38</v>
      </c>
      <c r="E21" s="4"/>
      <c r="F21" s="7" t="s">
        <v>66</v>
      </c>
      <c r="G21" s="8"/>
      <c r="H21" s="14" t="str">
        <f ca="1">IF(AND(ISNA(MATCH(OFFSET($H21,0,-2)&amp;"",responseOption2,0)),NOT(TRIM(OFFSET($H21,0,-2)) = "")),"Response must be one of "&amp;INDEX(responseValidationRulesGroup2,3,1),IF(AND(IF(ISNA(INDEX(responseValidationRulesGroup2,MATCH(OFFSET($H21,0,-2)&amp;"",responseOption2,0),2)),FALSE,INDEX(responseValidationRulesGroup2,MATCH(OFFSET($H21,0,-2)&amp;"",responseOption2,0),2)),TRIM(OFFSET($H21,0,-1)) = ""),"A comment is required for this response",IF(IF(ISNA(INDEX(responseValidationRulesGroup2,MATCH(OFFSET($H21,0,-2)&amp;"",responseOption2,0),3)),FALSE,INDEX(responseValidationRulesGroup2,MATCH(OFFSET($H21,0,-2)&amp;"",responseOption2,0),3)),IF(TRIM(OFFSET($H21,0,-1)) = "","Complete","The comment must be left blank for this response"),IF(TRIM(OFFSET($H21,0,-2))="","Incomplete", "Complete"))))</f>
        <v>Complete</v>
      </c>
      <c r="I21" s="1">
        <v>1</v>
      </c>
    </row>
    <row r="22" spans="2:9" ht="45" x14ac:dyDescent="0.2">
      <c r="B22" s="1">
        <v>1257740</v>
      </c>
      <c r="C22" s="3" t="s">
        <v>39</v>
      </c>
      <c r="D22" s="13" t="s">
        <v>40</v>
      </c>
      <c r="E22" s="4"/>
      <c r="F22" s="7" t="s">
        <v>70</v>
      </c>
      <c r="G22" s="8" t="s">
        <v>90</v>
      </c>
      <c r="H22" s="14" t="str">
        <f ca="1">IF(AND(ISNA(MATCH(OFFSET($H22,0,-2)&amp;"",responseOption3,0)),NOT(TRIM(OFFSET($H22,0,-2)) = "")),"Response must be one of "&amp;INDEX(responseValidationRulesGroup3,3,1),IF(AND(IF(ISNA(INDEX(responseValidationRulesGroup3,MATCH(OFFSET($H22,0,-2)&amp;"",responseOption3,0),2)),FALSE,INDEX(responseValidationRulesGroup3,MATCH(OFFSET($H22,0,-2)&amp;"",responseOption3,0),2)),TRIM(OFFSET($H22,0,-1)) = ""),"A comment is required for this response",IF(IF(ISNA(INDEX(responseValidationRulesGroup3,MATCH(OFFSET($H22,0,-2)&amp;"",responseOption3,0),3)),FALSE,INDEX(responseValidationRulesGroup3,MATCH(OFFSET($H22,0,-2)&amp;"",responseOption3,0),3)),IF(TRIM(OFFSET($H22,0,-1)) = "","Complete","The comment must be left blank for this response"),IF(TRIM(OFFSET($H22,0,-2))="","Incomplete", "Complete"))))</f>
        <v>Complete</v>
      </c>
      <c r="I22" s="1">
        <v>0</v>
      </c>
    </row>
    <row r="23" spans="2:9" ht="60" x14ac:dyDescent="0.2">
      <c r="B23" s="1">
        <v>1258124</v>
      </c>
      <c r="C23" s="3" t="s">
        <v>41</v>
      </c>
      <c r="D23" s="13" t="s">
        <v>42</v>
      </c>
      <c r="E23" s="4"/>
      <c r="F23" s="7" t="s">
        <v>72</v>
      </c>
      <c r="G23" s="8" t="s">
        <v>89</v>
      </c>
      <c r="H23" s="14" t="str">
        <f ca="1">IF(AND(ISNA(MATCH(OFFSET($H23,0,-2)&amp;"",responseOption4,0)),NOT(TRIM(OFFSET($H23,0,-2)) = "")),"Response must be one of "&amp;INDEX(responseValidationRulesGroup4,3,1),IF(AND(IF(ISNA(INDEX(responseValidationRulesGroup4,MATCH(OFFSET($H23,0,-2)&amp;"",responseOption4,0),2)),FALSE,INDEX(responseValidationRulesGroup4,MATCH(OFFSET($H23,0,-2)&amp;"",responseOption4,0),2)),TRIM(OFFSET($H23,0,-1)) = ""),"A comment is required for this response",IF(IF(ISNA(INDEX(responseValidationRulesGroup4,MATCH(OFFSET($H23,0,-2)&amp;"",responseOption4,0),3)),FALSE,INDEX(responseValidationRulesGroup4,MATCH(OFFSET($H23,0,-2)&amp;"",responseOption4,0),3)),IF(TRIM(OFFSET($H23,0,-1)) = "","Complete","The comment must be left blank for this response"),IF(TRIM(OFFSET($H23,0,-2))="","Incomplete", "Complete"))))</f>
        <v>Complete</v>
      </c>
      <c r="I23" s="1">
        <v>1</v>
      </c>
    </row>
    <row r="24" spans="2:9" ht="45" x14ac:dyDescent="0.2">
      <c r="B24" s="1">
        <v>1258128</v>
      </c>
      <c r="C24" s="3" t="s">
        <v>43</v>
      </c>
      <c r="D24" s="13" t="s">
        <v>44</v>
      </c>
      <c r="E24" s="4"/>
      <c r="F24" s="7" t="s">
        <v>80</v>
      </c>
      <c r="G24" s="8"/>
      <c r="H24" s="14" t="str">
        <f ca="1">IF(AND(
            OR(OFFSET($H24,0,-2) = "-",OFFSET($H24,0,-2) = ""),OFFSET($H24,0,-1) = ""),"Incomplete","Complete")</f>
        <v>Complete</v>
      </c>
      <c r="I24" s="1">
        <v>0</v>
      </c>
    </row>
    <row r="25" spans="2:9" ht="135" x14ac:dyDescent="0.2">
      <c r="B25" s="1">
        <v>1258129</v>
      </c>
      <c r="C25" s="3" t="s">
        <v>45</v>
      </c>
      <c r="D25" s="13" t="s">
        <v>46</v>
      </c>
      <c r="E25" s="4"/>
      <c r="F25" s="7" t="s">
        <v>81</v>
      </c>
      <c r="G25" s="8"/>
      <c r="H25" s="14" t="str">
        <f ca="1">IF(AND(
            OR(OFFSET($H25,0,-2) = "-",OFFSET($H25,0,-2) = ""),OFFSET($H25,0,-1) = ""),"Incomplete","Complete")</f>
        <v>Complete</v>
      </c>
      <c r="I25" s="1">
        <v>1</v>
      </c>
    </row>
    <row r="26" spans="2:9" ht="60" x14ac:dyDescent="0.2">
      <c r="B26" s="1">
        <v>1258132</v>
      </c>
      <c r="C26" s="3" t="s">
        <v>47</v>
      </c>
      <c r="D26" s="13" t="s">
        <v>48</v>
      </c>
      <c r="E26" s="4"/>
      <c r="F26" s="7" t="s">
        <v>66</v>
      </c>
      <c r="G26" s="8"/>
      <c r="H26" s="14" t="str">
        <f ca="1">IF(AND(ISNA(MATCH(OFFSET($H26,0,-2)&amp;"",responseOption5,0)),NOT(TRIM(OFFSET($H26,0,-2)) = "")),"Response must be one of "&amp;INDEX(responseValidationRulesGroup5,3,1),IF(AND(IF(ISNA(INDEX(responseValidationRulesGroup5,MATCH(OFFSET($H26,0,-2)&amp;"",responseOption5,0),2)),FALSE,INDEX(responseValidationRulesGroup5,MATCH(OFFSET($H26,0,-2)&amp;"",responseOption5,0),2)),TRIM(OFFSET($H26,0,-1)) = ""),"A comment is required for this response",IF(IF(ISNA(INDEX(responseValidationRulesGroup5,MATCH(OFFSET($H26,0,-2)&amp;"",responseOption5,0),3)),FALSE,INDEX(responseValidationRulesGroup5,MATCH(OFFSET($H26,0,-2)&amp;"",responseOption5,0),3)),IF(TRIM(OFFSET($H26,0,-1)) = "","Complete","The comment must be left blank for this response"),IF(TRIM(OFFSET($H26,0,-2))="","Incomplete", "Complete"))))</f>
        <v>Complete</v>
      </c>
      <c r="I26" s="1">
        <v>0</v>
      </c>
    </row>
    <row r="27" spans="2:9" ht="75" x14ac:dyDescent="0.2">
      <c r="B27" s="1">
        <v>1258137</v>
      </c>
      <c r="C27" s="3" t="s">
        <v>49</v>
      </c>
      <c r="D27" s="13" t="s">
        <v>50</v>
      </c>
      <c r="E27" s="4"/>
      <c r="F27" s="7" t="s">
        <v>83</v>
      </c>
      <c r="G27" s="8"/>
      <c r="H27" s="14" t="str">
        <f ca="1">IF(AND(
            OR(OFFSET($H27,0,-2) = "-",OFFSET($H27,0,-2) = ""),OFFSET($H27,0,-1) = ""),"Incomplete","Complete")</f>
        <v>Complete</v>
      </c>
      <c r="I27" s="1">
        <v>1</v>
      </c>
    </row>
    <row r="28" spans="2:9" ht="409.5" x14ac:dyDescent="0.2">
      <c r="B28" s="1">
        <v>1258139</v>
      </c>
      <c r="C28" s="3" t="s">
        <v>51</v>
      </c>
      <c r="D28" s="13" t="s">
        <v>52</v>
      </c>
      <c r="E28" s="4"/>
      <c r="F28" s="7" t="s">
        <v>91</v>
      </c>
      <c r="G28" s="8"/>
      <c r="H28" s="14" t="str">
        <f ca="1">IF(AND(
            OR(OFFSET($H28,0,-2) = "-",OFFSET($H28,0,-2) = ""),OFFSET($H28,0,-1) = ""),"Incomplete","Complete")</f>
        <v>Complete</v>
      </c>
      <c r="I28" s="1">
        <v>0</v>
      </c>
    </row>
    <row r="29" spans="2:9" ht="210" x14ac:dyDescent="0.2">
      <c r="B29" s="1">
        <v>1258141</v>
      </c>
      <c r="C29" s="3" t="s">
        <v>53</v>
      </c>
      <c r="D29" s="13" t="s">
        <v>54</v>
      </c>
      <c r="E29" s="4"/>
      <c r="F29" s="7" t="s">
        <v>84</v>
      </c>
      <c r="G29" s="8"/>
      <c r="H29" s="14" t="str">
        <f ca="1">IF(AND(
            OR(OFFSET($H29,0,-2) = "-",OFFSET($H29,0,-2) = ""),OFFSET($H29,0,-1) = ""),"Incomplete","Complete")</f>
        <v>Complete</v>
      </c>
      <c r="I29" s="1">
        <v>1</v>
      </c>
    </row>
    <row r="30" spans="2:9" ht="75" x14ac:dyDescent="0.2">
      <c r="B30" s="1">
        <v>1363343</v>
      </c>
      <c r="C30" s="3" t="s">
        <v>55</v>
      </c>
      <c r="D30" s="13" t="s">
        <v>56</v>
      </c>
      <c r="E30" s="4"/>
      <c r="F30" s="7" t="s">
        <v>82</v>
      </c>
      <c r="G30" s="8"/>
      <c r="H30" s="14" t="str">
        <f ca="1">IF(AND(
            OR(OFFSET($H30,0,-2) = "-",OFFSET($H30,0,-2) = ""),OFFSET($H30,0,-1) = ""),"Incomplete","Complete")</f>
        <v>Complete</v>
      </c>
      <c r="I30" s="1">
        <v>0</v>
      </c>
    </row>
    <row r="31" spans="2:9" ht="45" x14ac:dyDescent="0.2">
      <c r="B31" s="1">
        <v>1363448</v>
      </c>
      <c r="C31" s="3" t="s">
        <v>57</v>
      </c>
      <c r="D31" s="13" t="s">
        <v>58</v>
      </c>
      <c r="E31" s="4"/>
      <c r="F31" s="7" t="s">
        <v>65</v>
      </c>
      <c r="G31" s="8"/>
      <c r="H31" s="14" t="str">
        <f ca="1">IF(AND(ISNA(MATCH(OFFSET($H31,0,-2)&amp;"",responseOption6,0)),NOT(TRIM(OFFSET($H31,0,-2)) = "")),"Response must be one of "&amp;INDEX(responseValidationRulesGroup6,3,1),IF(AND(IF(ISNA(INDEX(responseValidationRulesGroup6,MATCH(OFFSET($H31,0,-2)&amp;"",responseOption6,0),2)),FALSE,INDEX(responseValidationRulesGroup6,MATCH(OFFSET($H31,0,-2)&amp;"",responseOption6,0),2)),TRIM(OFFSET($H31,0,-1)) = ""),"A comment is required for this response",IF(IF(ISNA(INDEX(responseValidationRulesGroup6,MATCH(OFFSET($H31,0,-2)&amp;"",responseOption6,0),3)),FALSE,INDEX(responseValidationRulesGroup6,MATCH(OFFSET($H31,0,-2)&amp;"",responseOption6,0),3)),IF(TRIM(OFFSET($H31,0,-1)) = "","Complete","The comment must be left blank for this response"),IF(TRIM(OFFSET($H31,0,-2))="","Incomplete", "Complete"))))</f>
        <v>Complete</v>
      </c>
      <c r="I31" s="1">
        <v>1</v>
      </c>
    </row>
    <row r="32" spans="2:9" ht="225" x14ac:dyDescent="0.2">
      <c r="B32" s="1">
        <v>1258142</v>
      </c>
      <c r="C32" s="3" t="s">
        <v>59</v>
      </c>
      <c r="D32" s="13" t="s">
        <v>60</v>
      </c>
      <c r="E32" s="4"/>
      <c r="F32" s="7" t="s">
        <v>85</v>
      </c>
      <c r="G32" s="8"/>
      <c r="H32" s="14" t="str">
        <f ca="1">IF(AND(
            OR(OFFSET($H32,0,-2) = "-",OFFSET($H32,0,-2) = ""),OFFSET($H32,0,-1) = ""),"Incomplete","Complete")</f>
        <v>Complete</v>
      </c>
      <c r="I32" s="1">
        <v>0</v>
      </c>
    </row>
    <row r="33" spans="2:8" ht="27" customHeight="1" x14ac:dyDescent="0.2">
      <c r="B33">
        <v>-1</v>
      </c>
      <c r="C33" s="55">
        <f>COUNTIF(I11:I32,"&lt;&gt;-1")</f>
        <v>19</v>
      </c>
      <c r="D33" s="56"/>
      <c r="E33" s="12"/>
      <c r="F33" s="57">
        <f ca="1">IF(C33=0,1,(COUNTIF(H11:H32,TRUE)+COUNTIF(H11:H32,"Complete")) / (C33))</f>
        <v>1</v>
      </c>
      <c r="G33" s="56"/>
      <c r="H33" s="11"/>
    </row>
  </sheetData>
  <sheetProtection password="E36C" sheet="1" objects="1" scenarios="1" insertHyperlinks="0"/>
  <mergeCells count="5">
    <mergeCell ref="C11:E11"/>
    <mergeCell ref="C16:E16"/>
    <mergeCell ref="C18:E18"/>
    <mergeCell ref="C33:D33"/>
    <mergeCell ref="F33:G33"/>
  </mergeCells>
  <conditionalFormatting sqref="H11">
    <cfRule type="containsText" dxfId="11" priority="1" operator="containsText" text="~?">
      <formula>NOT(ISERROR(SEARCH("~?",H11)))</formula>
    </cfRule>
  </conditionalFormatting>
  <conditionalFormatting sqref="H16">
    <cfRule type="containsText" dxfId="10" priority="2" operator="containsText" text="~?">
      <formula>NOT(ISERROR(SEARCH("~?",H16)))</formula>
    </cfRule>
  </conditionalFormatting>
  <conditionalFormatting sqref="H18">
    <cfRule type="containsText" dxfId="9" priority="3" operator="containsText" text="~?">
      <formula>NOT(ISERROR(SEARCH("~?",H18)))</formula>
    </cfRule>
  </conditionalFormatting>
  <conditionalFormatting sqref="C11:G32">
    <cfRule type="expression" dxfId="8" priority="4">
      <formula>$I11=1</formula>
    </cfRule>
  </conditionalFormatting>
  <conditionalFormatting sqref="H11">
    <cfRule type="expression" dxfId="7" priority="5">
      <formula>$H11=""</formula>
    </cfRule>
  </conditionalFormatting>
  <conditionalFormatting sqref="H16">
    <cfRule type="expression" dxfId="6" priority="6">
      <formula>$H16=""</formula>
    </cfRule>
  </conditionalFormatting>
  <conditionalFormatting sqref="H18">
    <cfRule type="expression" dxfId="5" priority="7">
      <formula>$H18=""</formula>
    </cfRule>
  </conditionalFormatting>
  <conditionalFormatting sqref="H11:H32">
    <cfRule type="expression" dxfId="4" priority="8">
      <formula>$H11 ="Complete"</formula>
    </cfRule>
    <cfRule type="expression" dxfId="3" priority="9">
      <formula>$H11=1</formula>
    </cfRule>
    <cfRule type="expression" dxfId="2" priority="10">
      <formula>$H11</formula>
    </cfRule>
    <cfRule type="expression" dxfId="1" priority="11">
      <formula>AND(NOT(ISBLANK($H11)), NOT($H11))</formula>
    </cfRule>
    <cfRule type="expression" dxfId="0" priority="12">
      <formula>NOT(ISBLANK($H11))</formula>
    </cfRule>
  </conditionalFormatting>
  <dataValidations count="7">
    <dataValidation type="list" showErrorMessage="1" errorTitle="Error - Invalid Input" error="Please select an item from the drop-down list." sqref="F19:F20">
      <formula1>"Yes,No"</formula1>
    </dataValidation>
    <dataValidation type="list" showErrorMessage="1" errorTitle="Error - Invalid Input" error="Please select an item from the drop-down list." sqref="F26">
      <formula1>"Yes - Please explain why you failed to meet the deadline,No"</formula1>
    </dataValidation>
    <dataValidation type="list" showErrorMessage="1" errorTitle="Error - Invalid Input" error="Please select an item from the drop-down list." sqref="F21">
      <formula1>"Yes; what changed?,No"</formula1>
    </dataValidation>
    <dataValidation type="list" showErrorMessage="1" errorTitle="Error - Invalid Input" error="Please select an item from the drop-down list." sqref="F31">
      <formula1>"Yes,No - What positions are open &amp; why? How does this impact your services?"</formula1>
    </dataValidation>
    <dataValidation type="list" showErrorMessage="1" errorTitle="Error - Invalid Input" error="Please select an item from the drop-down list." sqref="F22">
      <formula1>"Yes; How much? From what source? Why was funding lost?,No"</formula1>
    </dataValidation>
    <dataValidation type="list" showErrorMessage="1" errorTitle="Error - Invalid Input" error="Please select an item from the drop-down list." sqref="F23">
      <formula1>"Yes - Please list source(s) and amount(s).,No"</formula1>
    </dataValidation>
    <dataValidation type="list" showErrorMessage="1" errorTitle="Error - Invalid Input" error="Please select an item from the drop-down list." sqref="F12">
      <formula1>"Medical Services,Core Social Services,Quality of Life Improvement Services"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
  <sheetViews>
    <sheetView workbookViewId="0">
      <selection sqref="A1:U4"/>
    </sheetView>
  </sheetViews>
  <sheetFormatPr defaultRowHeight="15" x14ac:dyDescent="0.2"/>
  <sheetData>
    <row r="1" spans="1:21" x14ac:dyDescent="0.2">
      <c r="A1" s="26" t="s">
        <v>61</v>
      </c>
      <c r="B1" s="1" t="b">
        <f>FALSE()</f>
        <v>0</v>
      </c>
      <c r="C1" s="1" t="b">
        <f>FALSE()</f>
        <v>0</v>
      </c>
      <c r="D1" s="26" t="s">
        <v>65</v>
      </c>
      <c r="E1" s="1" t="b">
        <f>FALSE()</f>
        <v>0</v>
      </c>
      <c r="F1" s="1" t="b">
        <f>TRUE()</f>
        <v>1</v>
      </c>
      <c r="G1" s="26" t="s">
        <v>68</v>
      </c>
      <c r="H1" s="1" t="b">
        <f>TRUE()</f>
        <v>1</v>
      </c>
      <c r="I1" s="1" t="b">
        <f>FALSE()</f>
        <v>0</v>
      </c>
      <c r="J1" s="26" t="s">
        <v>70</v>
      </c>
      <c r="K1" s="1" t="b">
        <f>TRUE()</f>
        <v>1</v>
      </c>
      <c r="L1" s="1" t="b">
        <f>FALSE()</f>
        <v>0</v>
      </c>
      <c r="M1" s="26" t="s">
        <v>72</v>
      </c>
      <c r="N1" s="1" t="b">
        <f>TRUE()</f>
        <v>1</v>
      </c>
      <c r="O1" s="1" t="b">
        <f>FALSE()</f>
        <v>0</v>
      </c>
      <c r="P1" s="26" t="s">
        <v>74</v>
      </c>
      <c r="Q1" s="1" t="b">
        <f>TRUE()</f>
        <v>1</v>
      </c>
      <c r="R1" s="1" t="b">
        <f>FALSE()</f>
        <v>0</v>
      </c>
      <c r="S1" s="26" t="s">
        <v>65</v>
      </c>
      <c r="T1" s="1" t="b">
        <f>FALSE()</f>
        <v>0</v>
      </c>
      <c r="U1" s="1" t="b">
        <f>FALSE()</f>
        <v>0</v>
      </c>
    </row>
    <row r="2" spans="1:21" x14ac:dyDescent="0.2">
      <c r="A2" s="26" t="s">
        <v>62</v>
      </c>
      <c r="B2" s="1" t="b">
        <f>FALSE()</f>
        <v>0</v>
      </c>
      <c r="C2" s="1" t="b">
        <f>FALSE()</f>
        <v>0</v>
      </c>
      <c r="D2" s="26" t="s">
        <v>66</v>
      </c>
      <c r="E2" s="1" t="b">
        <f>FALSE()</f>
        <v>0</v>
      </c>
      <c r="F2" s="1" t="b">
        <f>TRUE()</f>
        <v>1</v>
      </c>
      <c r="G2" s="26" t="s">
        <v>66</v>
      </c>
      <c r="H2" s="1" t="b">
        <f>FALSE()</f>
        <v>0</v>
      </c>
      <c r="I2" s="1" t="b">
        <f>TRUE()</f>
        <v>1</v>
      </c>
      <c r="J2" s="26" t="s">
        <v>66</v>
      </c>
      <c r="K2" s="1" t="b">
        <f>FALSE()</f>
        <v>0</v>
      </c>
      <c r="L2" s="1" t="b">
        <f>TRUE()</f>
        <v>1</v>
      </c>
      <c r="M2" s="26" t="s">
        <v>66</v>
      </c>
      <c r="N2" s="1" t="b">
        <f>FALSE()</f>
        <v>0</v>
      </c>
      <c r="O2" s="1" t="b">
        <f>TRUE()</f>
        <v>1</v>
      </c>
      <c r="P2" s="26" t="s">
        <v>66</v>
      </c>
      <c r="Q2" s="1" t="b">
        <f>FALSE()</f>
        <v>0</v>
      </c>
      <c r="R2" s="1" t="b">
        <f>TRUE()</f>
        <v>1</v>
      </c>
      <c r="S2" s="26" t="s">
        <v>76</v>
      </c>
      <c r="T2" s="1" t="b">
        <f>TRUE()</f>
        <v>1</v>
      </c>
      <c r="U2" s="1" t="b">
        <f>FALSE()</f>
        <v>0</v>
      </c>
    </row>
    <row r="3" spans="1:21" x14ac:dyDescent="0.2">
      <c r="A3" s="26" t="s">
        <v>63</v>
      </c>
      <c r="B3" s="1" t="b">
        <f>FALSE()</f>
        <v>0</v>
      </c>
      <c r="C3" s="1" t="b">
        <f>FALSE()</f>
        <v>0</v>
      </c>
      <c r="D3" s="1" t="s">
        <v>67</v>
      </c>
      <c r="E3" s="1"/>
      <c r="F3" s="1"/>
      <c r="G3" s="1" t="s">
        <v>69</v>
      </c>
      <c r="H3" s="1"/>
      <c r="I3" s="1"/>
      <c r="J3" s="1" t="s">
        <v>71</v>
      </c>
      <c r="K3" s="1"/>
      <c r="L3" s="1"/>
      <c r="M3" s="1" t="s">
        <v>73</v>
      </c>
      <c r="N3" s="1"/>
      <c r="O3" s="1"/>
      <c r="P3" s="1" t="s">
        <v>75</v>
      </c>
      <c r="Q3" s="1"/>
      <c r="R3" s="1"/>
      <c r="S3" s="1" t="s">
        <v>77</v>
      </c>
      <c r="T3" s="1"/>
      <c r="U3" s="1"/>
    </row>
    <row r="4" spans="1:21" x14ac:dyDescent="0.2">
      <c r="A4" s="1" t="s">
        <v>64</v>
      </c>
      <c r="B4" s="1"/>
      <c r="C4" s="1"/>
      <c r="D4" s="1"/>
      <c r="E4" s="1"/>
      <c r="F4" s="1"/>
      <c r="G4" s="1"/>
      <c r="H4" s="1"/>
      <c r="I4" s="1"/>
      <c r="J4" s="1"/>
      <c r="K4" s="1"/>
      <c r="L4" s="1"/>
      <c r="M4" s="1"/>
      <c r="N4" s="1"/>
      <c r="O4" s="1"/>
      <c r="P4" s="1"/>
      <c r="Q4" s="1"/>
      <c r="R4" s="1"/>
      <c r="S4" s="1"/>
      <c r="T4" s="1"/>
      <c r="U4" s="1"/>
    </row>
  </sheetData>
  <sheetProtection password="E36C"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14</vt:i4>
      </vt:variant>
    </vt:vector>
  </HeadingPairs>
  <TitlesOfParts>
    <vt:vector size="17" baseType="lpstr">
      <vt:lpstr>Instructions</vt:lpstr>
      <vt:lpstr>Summary</vt:lpstr>
      <vt:lpstr>1</vt:lpstr>
      <vt:lpstr>responseOption0</vt:lpstr>
      <vt:lpstr>responseOption1</vt:lpstr>
      <vt:lpstr>responseOption2</vt:lpstr>
      <vt:lpstr>responseOption3</vt:lpstr>
      <vt:lpstr>responseOption4</vt:lpstr>
      <vt:lpstr>responseOption5</vt:lpstr>
      <vt:lpstr>responseOption6</vt:lpstr>
      <vt:lpstr>responseValidationRulesGroup0</vt:lpstr>
      <vt:lpstr>responseValidationRulesGroup1</vt:lpstr>
      <vt:lpstr>responseValidationRulesGroup2</vt:lpstr>
      <vt:lpstr>responseValidationRulesGroup3</vt:lpstr>
      <vt:lpstr>responseValidationRulesGroup4</vt:lpstr>
      <vt:lpstr>responseValidationRulesGroup5</vt:lpstr>
      <vt:lpstr>responseValidationRulesGroup6</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Response Template</dc:title>
  <dc:creator>Bonfire</dc:creator>
  <cp:lastModifiedBy>Myra Wittenberg</cp:lastModifiedBy>
  <dcterms:created xsi:type="dcterms:W3CDTF">2025-03-12T12:47:37Z</dcterms:created>
  <dcterms:modified xsi:type="dcterms:W3CDTF">2025-03-27T13:09:27Z</dcterms:modified>
</cp:coreProperties>
</file>