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Executive\Sherrie\Grants\HSAB\2026\"/>
    </mc:Choice>
  </mc:AlternateContent>
  <workbookProtection lockStructure="1"/>
  <bookViews>
    <workbookView xWindow="0" yWindow="0" windowWidth="19200" windowHeight="8010" activeTab="2"/>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62913" forceFullCalc="1"/>
</workbook>
</file>

<file path=xl/calcChain.xml><?xml version="1.0" encoding="utf-8"?>
<calcChain xmlns="http://schemas.openxmlformats.org/spreadsheetml/2006/main">
  <c r="C3" i="4" l="1"/>
  <c r="B3" i="4"/>
  <c r="U2" i="4"/>
  <c r="T2" i="4"/>
  <c r="R2" i="4"/>
  <c r="Q2" i="4"/>
  <c r="O2" i="4"/>
  <c r="N2" i="4"/>
  <c r="L2" i="4"/>
  <c r="K2" i="4"/>
  <c r="H22" i="3" s="1"/>
  <c r="I2" i="4"/>
  <c r="H2" i="4"/>
  <c r="F2" i="4"/>
  <c r="E2" i="4"/>
  <c r="C2" i="4"/>
  <c r="B2" i="4"/>
  <c r="U1" i="4"/>
  <c r="T1" i="4"/>
  <c r="R1" i="4"/>
  <c r="Q1" i="4"/>
  <c r="O1" i="4"/>
  <c r="N1" i="4"/>
  <c r="H23" i="3" s="1"/>
  <c r="L1" i="4"/>
  <c r="K1" i="4"/>
  <c r="I1" i="4"/>
  <c r="H1" i="4"/>
  <c r="F1" i="4"/>
  <c r="E1" i="4"/>
  <c r="C1" i="4"/>
  <c r="B1" i="4"/>
  <c r="C33" i="3"/>
  <c r="C11" i="2" s="1"/>
  <c r="C14" i="2" s="1"/>
  <c r="H32" i="3"/>
  <c r="H30" i="3"/>
  <c r="H29" i="3"/>
  <c r="H28" i="3"/>
  <c r="H27" i="3"/>
  <c r="H25" i="3"/>
  <c r="H24" i="3"/>
  <c r="H18" i="3"/>
  <c r="H17" i="3"/>
  <c r="H16" i="3"/>
  <c r="H15" i="3"/>
  <c r="H14" i="3"/>
  <c r="H13" i="3"/>
  <c r="H11" i="3"/>
  <c r="H21" i="3" l="1"/>
  <c r="H20" i="3"/>
  <c r="H12" i="3"/>
  <c r="H26" i="3"/>
  <c r="H31" i="3"/>
  <c r="H19" i="3"/>
  <c r="F33" i="3" l="1"/>
  <c r="E11" i="2" s="1"/>
  <c r="AZ12" i="2" s="1"/>
  <c r="AQ12" i="2" l="1"/>
  <c r="AV12" i="2"/>
  <c r="G12" i="2"/>
  <c r="AD12" i="2"/>
  <c r="AL12" i="2"/>
  <c r="U12" i="2"/>
  <c r="Q12" i="2"/>
  <c r="AJ12" i="2"/>
  <c r="V12" i="2"/>
  <c r="M12" i="2"/>
  <c r="AW12" i="2"/>
  <c r="H12" i="2"/>
  <c r="AR12" i="2"/>
  <c r="AA12" i="2"/>
  <c r="W12" i="2"/>
  <c r="AP12" i="2"/>
  <c r="AB12" i="2"/>
  <c r="S12" i="2"/>
  <c r="BC12" i="2"/>
  <c r="N12" i="2"/>
  <c r="AX12" i="2"/>
  <c r="AG12" i="2"/>
  <c r="AO12" i="2"/>
  <c r="AH12" i="2"/>
  <c r="E14" i="2"/>
  <c r="X15" i="2" s="1"/>
  <c r="Y12" i="2"/>
  <c r="K12" i="2"/>
  <c r="T12" i="2"/>
  <c r="BD12" i="2"/>
  <c r="AM12" i="2"/>
  <c r="BA12" i="2"/>
  <c r="BB12" i="2"/>
  <c r="AN12" i="2"/>
  <c r="AC12" i="2"/>
  <c r="AE12" i="2"/>
  <c r="AI12" i="2"/>
  <c r="Z12" i="2"/>
  <c r="I12" i="2"/>
  <c r="AS12" i="2"/>
  <c r="R12" i="2"/>
  <c r="J12" i="2"/>
  <c r="AT12" i="2"/>
  <c r="AU12" i="2"/>
  <c r="AK12" i="2"/>
  <c r="L12" i="2"/>
  <c r="AF12" i="2"/>
  <c r="O12" i="2"/>
  <c r="AY12" i="2"/>
  <c r="X12" i="2"/>
  <c r="P12" i="2"/>
  <c r="BF11" i="2"/>
  <c r="S15" i="2" l="1"/>
  <c r="AB15" i="2"/>
  <c r="AR15" i="2"/>
  <c r="AA15" i="2"/>
  <c r="W15" i="2"/>
  <c r="AX15" i="2"/>
  <c r="AN15" i="2"/>
  <c r="N15" i="2"/>
  <c r="AT15" i="2"/>
  <c r="AV15" i="2"/>
  <c r="U15" i="2"/>
  <c r="BA15" i="2"/>
  <c r="AD15" i="2"/>
  <c r="AW15" i="2"/>
  <c r="G15" i="2"/>
  <c r="T15" i="2"/>
  <c r="M15" i="2"/>
  <c r="AP15" i="2"/>
  <c r="AM15" i="2"/>
  <c r="AI15" i="2"/>
  <c r="Z15" i="2"/>
  <c r="AS15" i="2"/>
  <c r="AZ15" i="2"/>
  <c r="AK15" i="2"/>
  <c r="R15" i="2"/>
  <c r="BB15" i="2"/>
  <c r="Q15" i="2"/>
  <c r="BC15" i="2"/>
  <c r="AH15" i="2"/>
  <c r="H15" i="2"/>
  <c r="AJ15" i="2"/>
  <c r="AG15" i="2"/>
  <c r="AC15" i="2"/>
  <c r="BD15" i="2"/>
  <c r="AE15" i="2"/>
  <c r="J15" i="2"/>
  <c r="Y15" i="2"/>
  <c r="L15" i="2"/>
  <c r="I15" i="2"/>
  <c r="P15" i="2"/>
  <c r="AO15" i="2"/>
  <c r="AF15" i="2"/>
  <c r="O15" i="2"/>
  <c r="AY15" i="2"/>
  <c r="V15" i="2"/>
  <c r="K15" i="2"/>
  <c r="AU15" i="2"/>
  <c r="AQ15" i="2"/>
  <c r="AL15" i="2"/>
</calcChain>
</file>

<file path=xl/sharedStrings.xml><?xml version="1.0" encoding="utf-8"?>
<sst xmlns="http://schemas.openxmlformats.org/spreadsheetml/2006/main" count="117" uniqueCount="93">
  <si>
    <t>11be2a43cdf76d7e67e9d26f491120d8f20ffa6a75eaff49e44215cfaa23785e96f408e604e4156b2b3472800f7219d8905af9d65d8d0248e80b1ba4bb756d4bmzMyBhq06QteU8yt0Y3Vi/T1Q97JrFLf06ATx9A4+88i4AYGroB5qpYJ+6HcR4/X</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</si>
  <si>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</si>
  <si>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</si>
  <si>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</si>
  <si>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</si>
  <si>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</si>
  <si>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</si>
  <si>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</si>
  <si>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</si>
  <si>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</si>
  <si>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</si>
  <si>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</si>
  <si>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</si>
  <si>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</si>
  <si>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</si>
  <si>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</si>
  <si>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</si>
  <si>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</si>
  <si>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</si>
  <si>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</si>
  <si>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</si>
  <si>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</si>
  <si>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</si>
  <si>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</si>
  <si>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</si>
  <si>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</si>
  <si>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</si>
  <si>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</si>
  <si>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</si>
  <si>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</si>
  <si>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</si>
  <si>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</si>
  <si>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</si>
  <si>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</si>
  <si>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</si>
  <si>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</si>
  <si>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</si>
  <si>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</si>
  <si>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</si>
  <si>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</si>
  <si>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</si>
  <si>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</si>
  <si>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</si>
  <si>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</si>
  <si>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</si>
  <si>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</si>
  <si>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</si>
  <si>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</si>
  <si>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</si>
  <si>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</si>
  <si>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</si>
  <si>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</si>
  <si>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</si>
  <si>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</si>
  <si>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</si>
  <si>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</si>
  <si>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</si>
  <si>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</si>
  <si>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</si>
  <si>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</si>
  <si>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</si>
  <si>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</si>
  <si>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</si>
  <si>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</si>
  <si>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</si>
  <si>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</si>
  <si>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</si>
  <si>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</si>
  <si>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</si>
  <si>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</si>
  <si>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</si>
  <si>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</si>
  <si>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</si>
  <si>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</si>
  <si>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</si>
  <si>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</si>
  <si>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</si>
  <si>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</si>
  <si>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</si>
  <si>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Yes, DAS purchased a new property for new Middle Keys Shelter, OR and Admin offices. Renovations still need to be done before occupancy.</t>
  </si>
  <si>
    <t xml:space="preserve">The target population is all adult victims of domestic violence in Monroe County, both male and female and their children or other family members who may be in danger if they remain in the home. </t>
  </si>
  <si>
    <t xml:space="preserve">Participants come into services by reaching out independently through a hotline call or may be referred by law enforcement, Clerk of Courts, other community partners, i.e. DCF or friends and family members. </t>
  </si>
  <si>
    <t xml:space="preserve">100% of individuals served will receive safety planning and risk assessment and and 85% will have increased knowledge of the dynamics of domestic violence and its effects on children and the resources available to help them move toward self-sufficiency. During their stay in shelter they will live in an environment which is safe and promotes empowerment. </t>
  </si>
  <si>
    <t xml:space="preserve">DAS's mission statement is to provide safety, accountability, justice and education to victims of domestic abuse and their families, donors and the Keys community at large. </t>
  </si>
  <si>
    <t>Safety Planning, Risk Assessment, Crisis Intervention, Emergency Shelter, Supportive Counseling, Advocacy Service, Service Management, Children Service, Outreach, Support Groups, Courthouse Advocacy, Information/Referral,  Community Education and Professional Training and assistance with VOCA Relocation Applications, Community Education and Professional Training.</t>
  </si>
  <si>
    <t>The grant will partially fund two Outreach Advocate positions, the Upper &amp; Lower Keys. It will also cover part of the rent for the offices in the Upper &amp; Lower Keys.  The Outreach offices which will be funded by this request will provide all of the services provided by DAS. Those services are Safety Planning, Risk Assessments, Crisis Intervention, Referral to our Emergency Shelter if requested, Supportive Counseling, Advocacy Services, Service Management, Support Groups, Courthouse Accompaniment, Information and Referral, Assistance with VOCA Relocation Applications, Community Education and Professional Training.</t>
  </si>
  <si>
    <t>16 hours of program service were contributed by MSCO in the last year</t>
  </si>
  <si>
    <t>Service: bednights - 5,475 per year at a cost of $284.00 per night. It is difficulet to put a cost per service for advocacy, cris calls, crisis counceling court house advocacy, etc. because the lenthg of time for the service varies greatly.</t>
  </si>
  <si>
    <t xml:space="preserve">Currently, the shelter has 3 vacant advocates. Being short staffed requires OT and Advocates from Outreach prodving back up coverage, which takes them away from their OR duties. There are 7 FT and one per diem advocate postions which still remain on our organizations chart, but they are all associated with the shelter which needs to be remodled, before opening. </t>
  </si>
  <si>
    <t>N/A</t>
  </si>
  <si>
    <t>DAS is the only certified Domestic Violence Center in Monroe County.                                                                                                                                                                                                                                                                                             DAS does not share such services as human resources, payroll processing, IT, board members or personnel.                                                                                   DAS does maintain relationships with the Monroe County Sherriff’s Office, Key West Police Department, the State Attorney’s Office, Judicial Circuit 16, Department of Children and Families (DCF), local social service providers and other certified domestic centers throughout the state. For several years DAS, DCF, and the subcontracted full service case management agency, Wesley House Family Services have had a formal partnership, in which DAS staff assist with consultations in cases involving domestic violence. Local Law Enforcement agencies refer survivors to DAS at the scene of the domestic violence incident and often assist in immediate safety planning and transportation of victims to shelter. The State Attorney’s Office provides court advocacy, assists with victim
compensation applications, victim notification, and any changes in offender status. DAS provides information on the State Attorney’s Office’s available resources and collaborates with them when possible.
DAS maintains updated MOUs with Wesley House Family Services (WHFS), Monroe County Sheriff’s Office, Key West Police Department, the Department of Children and Families &amp; other local service providers. DAS, DCF &amp; WHFS have a memorandum of collaboration that is updated biennially. DAS is a member of the Continuum of Care (CoC), which allows for coordination of services for survivors. This network means that survivors have access to life saving resources in a timely manner, including shelter &amp; basic needs, by either a phone call or formal referral processes. As a certified domestic violence center, DAS is in constant communication with 40 other centers across the state &amp; is able to network with those programs in the cases that a survivor requires shelter in another area of Florida.</t>
  </si>
  <si>
    <t>SAFF $10,000.00</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</si>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</sst>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164" formatCode="0\ &quot;Questions&quot;"/>
    <numFmt numFmtId="165" formatCode="0\ &quot;pts&quot;"/>
    <numFmt numFmtId="166" formatCode="0.00%\ &quot;Complete&quot;"/>
    <numFmt numFmtId="167" formatCode="&quot;The comment must be left blank for this response&quot;"/>
  </numFmts>
  <fonts count="7" x14ac:knownFonts="1">
    <font>
      <sz val="12"/>
      <color rgb="FF000000"/>
      <name val="Arial"/>
    </font>
    <font>
      <b/>
      <sz val="22"/>
      <color rgb="FF404040"/>
      <name val="Arial"/>
      <family val="2"/>
    </font>
    <font>
      <b/>
      <sz val="12"/>
      <color rgb="FFFFFFFF"/>
      <name val="Arial"/>
      <family val="2"/>
    </font>
    <font>
      <b/>
      <sz val="14"/>
      <color rgb="FFFFFFFF"/>
      <name val="Arial"/>
      <family val="2"/>
    </font>
    <font>
      <sz val="12"/>
      <color rgb="FFFFFFFF"/>
      <name val="Arial"/>
      <family val="2"/>
    </font>
    <font>
      <sz val="12"/>
      <color rgb="FF000000"/>
      <name val="Arial"/>
      <family val="2"/>
    </font>
    <font>
      <sz val="12"/>
      <color rgb="FF6600CC"/>
      <name val="Times New Roman"/>
      <family val="1"/>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61">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49" fontId="5" fillId="3" borderId="3" xfId="0" applyNumberFormat="1" applyFont="1" applyFill="1" applyBorder="1" applyAlignment="1" applyProtection="1">
      <alignment horizontal="left" vertical="center" wrapText="1" indent="1"/>
      <protection locked="0"/>
    </xf>
    <xf numFmtId="8" fontId="6" fillId="2" borderId="0" xfId="0" applyNumberFormat="1" applyFont="1" applyFill="1" applyProtection="1">
      <protection locked="0"/>
    </xf>
    <xf numFmtId="49" fontId="5" fillId="3" borderId="2" xfId="0" applyNumberFormat="1" applyFont="1" applyFill="1" applyBorder="1" applyAlignment="1" applyProtection="1">
      <alignment horizontal="center" vertical="center" wrapText="1"/>
      <protection locked="0"/>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ZZ702"/>
  <sheetViews>
    <sheetView showRowColHeaders="0" topLeftCell="A28" workbookViewId="0">
      <selection activeCell="B16" sqref="B16:E16"/>
    </sheetView>
  </sheetViews>
  <sheetFormatPr defaultRowHeight="15" x14ac:dyDescent="0.2"/>
  <cols>
    <col min="2" max="5" width="25" customWidth="1"/>
    <col min="702" max="702" width="9.109375" hidden="1"/>
  </cols>
  <sheetData>
    <row r="8" spans="2:5" ht="32.1" customHeight="1" x14ac:dyDescent="0.2">
      <c r="B8" s="41" t="s">
        <v>1</v>
      </c>
      <c r="C8" s="42"/>
      <c r="D8" s="42"/>
      <c r="E8" s="42"/>
    </row>
    <row r="10" spans="2:5" ht="27.75" x14ac:dyDescent="0.2">
      <c r="B10" s="2" t="s">
        <v>2</v>
      </c>
    </row>
    <row r="12" spans="2:5" ht="409.6" customHeight="1" x14ac:dyDescent="0.2">
      <c r="B12" s="43" t="s">
        <v>3</v>
      </c>
      <c r="C12" s="43"/>
      <c r="D12" s="43"/>
      <c r="E12" s="43"/>
    </row>
    <row r="14" spans="2:5" ht="27.75" x14ac:dyDescent="0.2">
      <c r="B14" s="2" t="s">
        <v>4</v>
      </c>
    </row>
    <row r="16" spans="2:5" ht="15.95" customHeight="1" x14ac:dyDescent="0.2">
      <c r="B16" s="44" t="s">
        <v>5</v>
      </c>
      <c r="C16" s="42"/>
      <c r="D16" s="42"/>
      <c r="E16" s="42"/>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F16"/>
  <sheetViews>
    <sheetView showRowColHeaders="0" workbookViewId="0">
      <pane ySplit="10" topLeftCell="A11" activePane="bottomLeft" state="frozen"/>
      <selection pane="bottomLeft" activeCell="B11" sqref="B11:BF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7</v>
      </c>
    </row>
    <row r="10" spans="2:58" ht="32.1" customHeight="1" x14ac:dyDescent="0.2">
      <c r="B10" s="5" t="s">
        <v>8</v>
      </c>
      <c r="C10" s="5" t="s">
        <v>9</v>
      </c>
      <c r="D10" s="5" t="s">
        <v>10</v>
      </c>
      <c r="E10" s="5" t="s">
        <v>11</v>
      </c>
      <c r="F10" s="50" t="s">
        <v>12</v>
      </c>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 t="s">
        <v>13</v>
      </c>
    </row>
    <row r="11" spans="2:58" x14ac:dyDescent="0.2">
      <c r="B11" s="47">
        <v>1</v>
      </c>
      <c r="C11" s="48">
        <f>'1'!C33</f>
        <v>19</v>
      </c>
      <c r="D11" s="48"/>
      <c r="E11" s="48">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9" t="str">
        <f ca="1">IF(E11= 1, "Complete: no errors",IF(COUNTIF(INDIRECT("'"&amp;B11:B13&amp;"'!H11:H12"),"*"&amp;"response"&amp;"*"),"Errors present","No errors"))</f>
        <v>Complete: no errors</v>
      </c>
    </row>
    <row r="12" spans="2:58" x14ac:dyDescent="0.2">
      <c r="B12" s="47"/>
      <c r="C12" s="48"/>
      <c r="D12" s="48"/>
      <c r="E12" s="48"/>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49"/>
    </row>
    <row r="13" spans="2:58" x14ac:dyDescent="0.2">
      <c r="B13" s="47"/>
      <c r="C13" s="48"/>
      <c r="D13" s="48"/>
      <c r="E13" s="48"/>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9"/>
    </row>
    <row r="14" spans="2:58" ht="18" x14ac:dyDescent="0.2">
      <c r="B14" s="51" t="s">
        <v>6</v>
      </c>
      <c r="C14" s="53">
        <f>SUM(C11:C13)</f>
        <v>19</v>
      </c>
      <c r="D14" s="53"/>
      <c r="E14" s="53">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5"/>
    </row>
    <row r="15" spans="2:58" ht="18" x14ac:dyDescent="0.2">
      <c r="B15" s="52"/>
      <c r="C15" s="54"/>
      <c r="D15" s="54"/>
      <c r="E15" s="54"/>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6"/>
    </row>
    <row r="16" spans="2:58" ht="18" x14ac:dyDescent="0.2">
      <c r="B16" s="52"/>
      <c r="C16" s="54"/>
      <c r="D16" s="54"/>
      <c r="E16" s="54"/>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6"/>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G12:BD12">
    <cfRule type="expression" dxfId="19" priority="1">
      <formula>G$12</formula>
    </cfRule>
    <cfRule type="expression" dxfId="18" priority="2">
      <formula>NOT(G$12)</formula>
    </cfRule>
  </conditionalFormatting>
  <conditionalFormatting sqref="G15:BD15">
    <cfRule type="expression" dxfId="17" priority="3">
      <formula>G$15</formula>
    </cfRule>
    <cfRule type="expression" dxfId="16" priority="4">
      <formula>NOT(G$15)</formula>
    </cfRule>
  </conditionalFormatting>
  <conditionalFormatting sqref="E11:E16">
    <cfRule type="expression" dxfId="15" priority="5">
      <formula>TRUE</formula>
    </cfRule>
  </conditionalFormatting>
  <conditionalFormatting sqref="BF11:BF13">
    <cfRule type="expression" dxfId="14" priority="6">
      <formula>$BF11 ="Complete: no errors"</formula>
    </cfRule>
    <cfRule type="expression" dxfId="13" priority="7">
      <formula>$BF11 = "Errors present"</formula>
    </cfRule>
  </conditionalFormatting>
  <conditionalFormatting sqref="B11:BF13">
    <cfRule type="expression" dxfId="12" priority="8">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3"/>
  <sheetViews>
    <sheetView showRowColHeaders="0" tabSelected="1" topLeftCell="C1" zoomScale="70" zoomScaleNormal="70" workbookViewId="0">
      <pane ySplit="10" topLeftCell="A11" activePane="bottomLeft" state="frozen"/>
      <selection pane="bottomLeft" activeCell="G31" sqref="G31"/>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15</v>
      </c>
      <c r="D10" s="5" t="s">
        <v>16</v>
      </c>
      <c r="E10" s="5" t="s">
        <v>10</v>
      </c>
      <c r="F10" s="6" t="s">
        <v>17</v>
      </c>
      <c r="G10" s="6" t="s">
        <v>18</v>
      </c>
      <c r="H10" s="6" t="s">
        <v>19</v>
      </c>
      <c r="I10" t="s">
        <v>10</v>
      </c>
    </row>
    <row r="11" spans="2:9" ht="20.100000000000001" customHeight="1" x14ac:dyDescent="0.2">
      <c r="B11" s="1"/>
      <c r="C11" s="55" t="s">
        <v>20</v>
      </c>
      <c r="D11" s="56"/>
      <c r="E11" s="57"/>
      <c r="F11" s="9"/>
      <c r="G11" s="10"/>
      <c r="H11" s="14" t="str">
        <f>IF(AND(ISBLANK(F11),ISBLANK(G11)),"?", "Anything entered in this row will be ignored")</f>
        <v>?</v>
      </c>
      <c r="I11" s="1">
        <v>-1</v>
      </c>
    </row>
    <row r="12" spans="2:9" ht="195" x14ac:dyDescent="0.25">
      <c r="B12" s="1">
        <v>1257726</v>
      </c>
      <c r="C12" s="3" t="s">
        <v>21</v>
      </c>
      <c r="D12" s="13" t="s">
        <v>22</v>
      </c>
      <c r="E12" s="4"/>
      <c r="F12" s="40" t="s">
        <v>63</v>
      </c>
      <c r="G12" s="39">
        <v>136305.79</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45" x14ac:dyDescent="0.2">
      <c r="B13" s="1">
        <v>1257730</v>
      </c>
      <c r="C13" s="3" t="s">
        <v>24</v>
      </c>
      <c r="D13" s="13" t="s">
        <v>25</v>
      </c>
      <c r="E13" s="4"/>
      <c r="F13" s="7" t="s">
        <v>23</v>
      </c>
      <c r="G13" s="8" t="s">
        <v>83</v>
      </c>
      <c r="H13" s="14" t="str">
        <f ca="1">IF(AND(
            OR(OFFSET($H13,0,-2) = "-",OFFSET($H13,0,-2) = ""),OFFSET($H13,0,-1) = ""),"Incomplete","Complete")</f>
        <v>Complete</v>
      </c>
      <c r="I13" s="1">
        <v>0</v>
      </c>
    </row>
    <row r="14" spans="2:9" ht="75" x14ac:dyDescent="0.2">
      <c r="B14" s="1">
        <v>1257731</v>
      </c>
      <c r="C14" s="3" t="s">
        <v>26</v>
      </c>
      <c r="D14" s="13" t="s">
        <v>27</v>
      </c>
      <c r="E14" s="4"/>
      <c r="F14" s="7" t="s">
        <v>23</v>
      </c>
      <c r="G14" s="8" t="s">
        <v>84</v>
      </c>
      <c r="H14" s="14" t="str">
        <f ca="1">IF(AND(
            OR(OFFSET($H14,0,-2) = "-",OFFSET($H14,0,-2) = ""),OFFSET($H14,0,-1) = ""),"Incomplete","Complete")</f>
        <v>Complete</v>
      </c>
      <c r="I14" s="1">
        <v>1</v>
      </c>
    </row>
    <row r="15" spans="2:9" ht="120" x14ac:dyDescent="0.2">
      <c r="B15" s="1">
        <v>1254674</v>
      </c>
      <c r="C15" s="3" t="s">
        <v>28</v>
      </c>
      <c r="D15" s="13" t="s">
        <v>29</v>
      </c>
      <c r="E15" s="4"/>
      <c r="F15" s="7" t="s">
        <v>23</v>
      </c>
      <c r="G15" s="8" t="s">
        <v>85</v>
      </c>
      <c r="H15" s="14" t="str">
        <f ca="1">IF(AND(
            OR(OFFSET($H15,0,-2) = "-",OFFSET($H15,0,-2) = ""),OFFSET($H15,0,-1) = ""),"Incomplete","Complete")</f>
        <v>Complete</v>
      </c>
      <c r="I15" s="1">
        <v>0</v>
      </c>
    </row>
    <row r="16" spans="2:9" ht="20.100000000000001" customHeight="1" x14ac:dyDescent="0.2">
      <c r="B16" s="1"/>
      <c r="C16" s="55" t="s">
        <v>30</v>
      </c>
      <c r="D16" s="56"/>
      <c r="E16" s="57"/>
      <c r="F16" s="9"/>
      <c r="G16" s="10"/>
      <c r="H16" s="14" t="str">
        <f>IF(AND(ISBLANK(F16),ISBLANK(G16)),"?", "Anything entered in this row will be ignored")</f>
        <v>?</v>
      </c>
      <c r="I16" s="1">
        <v>-1</v>
      </c>
    </row>
    <row r="17" spans="2:9" ht="409.5" x14ac:dyDescent="0.2">
      <c r="B17" s="1">
        <v>1257715</v>
      </c>
      <c r="C17" s="3" t="s">
        <v>31</v>
      </c>
      <c r="D17" s="13" t="s">
        <v>32</v>
      </c>
      <c r="E17" s="4"/>
      <c r="F17" s="7" t="s">
        <v>23</v>
      </c>
      <c r="G17" s="8" t="s">
        <v>90</v>
      </c>
      <c r="H17" s="14" t="str">
        <f ca="1">IF(AND(
            OR(OFFSET($H17,0,-2) = "-",OFFSET($H17,0,-2) = ""),OFFSET($H17,0,-1) = ""),"Incomplete","Complete")</f>
        <v>Complete</v>
      </c>
      <c r="I17" s="1">
        <v>1</v>
      </c>
    </row>
    <row r="18" spans="2:9" ht="20.100000000000001" customHeight="1" x14ac:dyDescent="0.2">
      <c r="B18" s="1"/>
      <c r="C18" s="55" t="s">
        <v>33</v>
      </c>
      <c r="D18" s="56"/>
      <c r="E18" s="57"/>
      <c r="F18" s="9"/>
      <c r="G18" s="10"/>
      <c r="H18" s="14" t="str">
        <f>IF(AND(ISBLANK(F18),ISBLANK(G18)),"?", "Anything entered in this row will be ignored")</f>
        <v>?</v>
      </c>
      <c r="I18" s="1">
        <v>-1</v>
      </c>
    </row>
    <row r="19" spans="2:9" ht="45" x14ac:dyDescent="0.2">
      <c r="B19" s="1">
        <v>1257733</v>
      </c>
      <c r="C19" s="3" t="s">
        <v>34</v>
      </c>
      <c r="D19" s="13" t="s">
        <v>35</v>
      </c>
      <c r="E19" s="4"/>
      <c r="F19" s="7" t="s">
        <v>66</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
      <c r="B20" s="1">
        <v>1257734</v>
      </c>
      <c r="C20" s="3" t="s">
        <v>36</v>
      </c>
      <c r="D20" s="13" t="s">
        <v>37</v>
      </c>
      <c r="E20" s="4"/>
      <c r="F20" s="7" t="s">
        <v>66</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0" x14ac:dyDescent="0.2">
      <c r="B21" s="1">
        <v>1257738</v>
      </c>
      <c r="C21" s="3" t="s">
        <v>38</v>
      </c>
      <c r="D21" s="13" t="s">
        <v>39</v>
      </c>
      <c r="E21" s="4"/>
      <c r="F21" s="7" t="s">
        <v>69</v>
      </c>
      <c r="G21" s="8" t="s">
        <v>79</v>
      </c>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5" x14ac:dyDescent="0.2">
      <c r="B22" s="1">
        <v>1257740</v>
      </c>
      <c r="C22" s="3" t="s">
        <v>40</v>
      </c>
      <c r="D22" s="13" t="s">
        <v>41</v>
      </c>
      <c r="E22" s="4"/>
      <c r="F22" s="7" t="s">
        <v>67</v>
      </c>
      <c r="G22" s="8"/>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
      <c r="B23" s="1">
        <v>1258124</v>
      </c>
      <c r="C23" s="3" t="s">
        <v>42</v>
      </c>
      <c r="D23" s="13" t="s">
        <v>43</v>
      </c>
      <c r="E23" s="4"/>
      <c r="F23" s="7" t="s">
        <v>73</v>
      </c>
      <c r="G23" s="8" t="s">
        <v>91</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45" x14ac:dyDescent="0.2">
      <c r="B24" s="1">
        <v>1258128</v>
      </c>
      <c r="C24" s="3" t="s">
        <v>44</v>
      </c>
      <c r="D24" s="13" t="s">
        <v>45</v>
      </c>
      <c r="E24" s="4"/>
      <c r="F24" s="7" t="s">
        <v>23</v>
      </c>
      <c r="G24" s="8" t="s">
        <v>80</v>
      </c>
      <c r="H24" s="14" t="str">
        <f ca="1">IF(AND(
            OR(OFFSET($H24,0,-2) = "-",OFFSET($H24,0,-2) = ""),OFFSET($H24,0,-1) = ""),"Incomplete","Complete")</f>
        <v>Complete</v>
      </c>
      <c r="I24" s="1">
        <v>0</v>
      </c>
    </row>
    <row r="25" spans="2:9" ht="45" x14ac:dyDescent="0.2">
      <c r="B25" s="1">
        <v>1258129</v>
      </c>
      <c r="C25" s="3" t="s">
        <v>46</v>
      </c>
      <c r="D25" s="13" t="s">
        <v>47</v>
      </c>
      <c r="E25" s="4"/>
      <c r="F25" s="7" t="s">
        <v>23</v>
      </c>
      <c r="G25" s="8" t="s">
        <v>81</v>
      </c>
      <c r="H25" s="14" t="str">
        <f ca="1">IF(AND(
            OR(OFFSET($H25,0,-2) = "-",OFFSET($H25,0,-2) = ""),OFFSET($H25,0,-1) = ""),"Incomplete","Complete")</f>
        <v>Complete</v>
      </c>
      <c r="I25" s="1">
        <v>1</v>
      </c>
    </row>
    <row r="26" spans="2:9" ht="60" x14ac:dyDescent="0.2">
      <c r="B26" s="1">
        <v>1258132</v>
      </c>
      <c r="C26" s="3" t="s">
        <v>48</v>
      </c>
      <c r="D26" s="13" t="s">
        <v>49</v>
      </c>
      <c r="E26" s="4"/>
      <c r="F26" s="7" t="s">
        <v>67</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
      <c r="B27" s="1">
        <v>1258137</v>
      </c>
      <c r="C27" s="3" t="s">
        <v>50</v>
      </c>
      <c r="D27" s="13" t="s">
        <v>51</v>
      </c>
      <c r="E27" s="4"/>
      <c r="F27" s="7" t="s">
        <v>66</v>
      </c>
      <c r="G27" s="8" t="s">
        <v>86</v>
      </c>
      <c r="H27" s="14" t="str">
        <f ca="1">IF(AND(
            OR(OFFSET($H27,0,-2) = "-",OFFSET($H27,0,-2) = ""),OFFSET($H27,0,-1) = ""),"Incomplete","Complete")</f>
        <v>Complete</v>
      </c>
      <c r="I27" s="1">
        <v>1</v>
      </c>
    </row>
    <row r="28" spans="2:9" ht="75" x14ac:dyDescent="0.2">
      <c r="B28" s="1">
        <v>1258139</v>
      </c>
      <c r="C28" s="3" t="s">
        <v>52</v>
      </c>
      <c r="D28" s="13" t="s">
        <v>53</v>
      </c>
      <c r="E28" s="4"/>
      <c r="F28" s="7" t="s">
        <v>23</v>
      </c>
      <c r="G28" s="8" t="s">
        <v>82</v>
      </c>
      <c r="H28" s="14" t="str">
        <f ca="1">IF(AND(
            OR(OFFSET($H28,0,-2) = "-",OFFSET($H28,0,-2) = ""),OFFSET($H28,0,-1) = ""),"Incomplete","Complete")</f>
        <v>Complete</v>
      </c>
      <c r="I28" s="1">
        <v>0</v>
      </c>
    </row>
    <row r="29" spans="2:9" ht="105" x14ac:dyDescent="0.2">
      <c r="B29" s="1">
        <v>1258141</v>
      </c>
      <c r="C29" s="3" t="s">
        <v>54</v>
      </c>
      <c r="D29" s="13" t="s">
        <v>55</v>
      </c>
      <c r="E29" s="4"/>
      <c r="F29" s="7" t="s">
        <v>23</v>
      </c>
      <c r="G29" s="38" t="s">
        <v>87</v>
      </c>
      <c r="H29" s="14" t="str">
        <f ca="1">IF(AND(
            OR(OFFSET($H29,0,-2) = "-",OFFSET($H29,0,-2) = ""),OFFSET($H29,0,-1) = ""),"Incomplete","Complete")</f>
        <v>Complete</v>
      </c>
      <c r="I29" s="1">
        <v>1</v>
      </c>
    </row>
    <row r="30" spans="2:9" ht="75" x14ac:dyDescent="0.2">
      <c r="B30" s="1">
        <v>1363343</v>
      </c>
      <c r="C30" s="3" t="s">
        <v>56</v>
      </c>
      <c r="D30" s="13" t="s">
        <v>57</v>
      </c>
      <c r="E30" s="4"/>
      <c r="F30" s="7" t="s">
        <v>92</v>
      </c>
      <c r="G30" s="8"/>
      <c r="H30" s="14" t="str">
        <f ca="1">IF(AND(
            OR(OFFSET($H30,0,-2) = "-",OFFSET($H30,0,-2) = ""),OFFSET($H30,0,-1) = ""),"Incomplete","Complete")</f>
        <v>Complete</v>
      </c>
      <c r="I30" s="1">
        <v>0</v>
      </c>
    </row>
    <row r="31" spans="2:9" ht="75" x14ac:dyDescent="0.2">
      <c r="B31" s="1">
        <v>1363448</v>
      </c>
      <c r="C31" s="3" t="s">
        <v>58</v>
      </c>
      <c r="D31" s="13" t="s">
        <v>59</v>
      </c>
      <c r="E31" s="4"/>
      <c r="F31" s="7" t="s">
        <v>77</v>
      </c>
      <c r="G31" s="38" t="s">
        <v>88</v>
      </c>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75" x14ac:dyDescent="0.2">
      <c r="B32" s="1">
        <v>1258142</v>
      </c>
      <c r="C32" s="3" t="s">
        <v>60</v>
      </c>
      <c r="D32" s="13" t="s">
        <v>61</v>
      </c>
      <c r="E32" s="4"/>
      <c r="F32" s="7" t="s">
        <v>23</v>
      </c>
      <c r="G32" s="38" t="s">
        <v>89</v>
      </c>
      <c r="H32" s="14" t="str">
        <f ca="1">IF(AND(
            OR(OFFSET($H32,0,-2) = "-",OFFSET($H32,0,-2) = ""),OFFSET($H32,0,-1) = ""),"Incomplete","Complete")</f>
        <v>Complete</v>
      </c>
      <c r="I32" s="1">
        <v>0</v>
      </c>
    </row>
    <row r="33" spans="2:8" ht="27" customHeight="1" x14ac:dyDescent="0.2">
      <c r="B33">
        <v>-1</v>
      </c>
      <c r="C33" s="58">
        <f>COUNTIF(I11:I32,"&lt;&gt;-1")</f>
        <v>19</v>
      </c>
      <c r="D33" s="59"/>
      <c r="E33" s="12"/>
      <c r="F33" s="60">
        <f ca="1">IF(C33=0,1,(COUNTIF(H11:H32,TRUE)+COUNTIF(H11:H32,"Complete")) / (C33))</f>
        <v>1</v>
      </c>
      <c r="G33" s="59"/>
      <c r="H33" s="11"/>
    </row>
  </sheetData>
  <sheetProtection password="E36C" sheet="1" objects="1" scenarios="1" insertHyperlinks="0"/>
  <mergeCells count="5">
    <mergeCell ref="C11:E11"/>
    <mergeCell ref="C16:E16"/>
    <mergeCell ref="C18:E18"/>
    <mergeCell ref="C33:D33"/>
    <mergeCell ref="F33:G33"/>
  </mergeCells>
  <conditionalFormatting sqref="H11">
    <cfRule type="containsText" dxfId="11" priority="1" operator="containsText" text="~?">
      <formula>NOT(ISERROR(SEARCH("~?",H11)))</formula>
    </cfRule>
  </conditionalFormatting>
  <conditionalFormatting sqref="H16">
    <cfRule type="containsText" dxfId="10" priority="2" operator="containsText" text="~?">
      <formula>NOT(ISERROR(SEARCH("~?",H16)))</formula>
    </cfRule>
  </conditionalFormatting>
  <conditionalFormatting sqref="H18">
    <cfRule type="containsText" dxfId="9" priority="3" operator="containsText" text="~?">
      <formula>NOT(ISERROR(SEARCH("~?",H18)))</formula>
    </cfRule>
  </conditionalFormatting>
  <conditionalFormatting sqref="C11:G11 C13:G32 C12:F12">
    <cfRule type="expression" dxfId="8" priority="4">
      <formula>$I11=1</formula>
    </cfRule>
  </conditionalFormatting>
  <conditionalFormatting sqref="H11">
    <cfRule type="expression" dxfId="7" priority="5">
      <formula>$H11=""</formula>
    </cfRule>
  </conditionalFormatting>
  <conditionalFormatting sqref="H16">
    <cfRule type="expression" dxfId="6" priority="6">
      <formula>$H16=""</formula>
    </cfRule>
  </conditionalFormatting>
  <conditionalFormatting sqref="H18">
    <cfRule type="expression" dxfId="5" priority="7">
      <formula>$H18=""</formula>
    </cfRule>
  </conditionalFormatting>
  <conditionalFormatting sqref="H11:H32">
    <cfRule type="expression" dxfId="4" priority="8">
      <formula>$H11 ="Complete"</formula>
    </cfRule>
    <cfRule type="expression" dxfId="3" priority="9">
      <formula>$H11=1</formula>
    </cfRule>
    <cfRule type="expression" dxfId="2" priority="10">
      <formula>$H11</formula>
    </cfRule>
    <cfRule type="expression" dxfId="1" priority="11">
      <formula>AND(NOT(ISBLANK($H11)), NOT($H11))</formula>
    </cfRule>
    <cfRule type="expression" dxfId="0" priority="12">
      <formula>NOT(ISBLANK($H11))</formula>
    </cfRule>
  </conditionalFormatting>
  <dataValidations count="7">
    <dataValidation type="list" showErrorMessage="1" errorTitle="Error - Invalid Input" error="Please select an item from the drop-down list." sqref="F19:F20">
      <formula1>"Yes,No"</formula1>
    </dataValidation>
    <dataValidation type="list" showErrorMessage="1" errorTitle="Error - Invalid Input" error="Please select an item from the drop-down list." sqref="F26">
      <formula1>"Yes - Please explain why you failed to meet the deadline,No"</formula1>
    </dataValidation>
    <dataValidation type="list" showErrorMessage="1" errorTitle="Error - Invalid Input" error="Please select an item from the drop-down list." sqref="F21">
      <formula1>"Yes; what changed?,No"</formula1>
    </dataValidation>
    <dataValidation type="list" showErrorMessage="1" errorTitle="Error - Invalid Input" error="Please select an item from the drop-down list." sqref="F31">
      <formula1>"Yes,No - What positions are open &amp; why? How does this impact your services?"</formula1>
    </dataValidation>
    <dataValidation type="list" showErrorMessage="1" errorTitle="Error - Invalid Input" error="Please select an item from the drop-down list." sqref="F22">
      <formula1>"Yes; How much? From what source? Why was funding lost?,No"</formula1>
    </dataValidation>
    <dataValidation type="list" showErrorMessage="1" errorTitle="Error - Invalid Input" error="Please select an item from the drop-down list." sqref="F23">
      <formula1>"Yes - Please list source(s) and amount(s).,No"</formula1>
    </dataValidation>
    <dataValidation type="list" showErrorMessage="1" errorTitle="Error - Invalid Input" error="Please select an item from the drop-down list." sqref="F12">
      <formula1>"Medical Services,Core Social Services,Quality of Life Improvement Services"</formula1>
    </dataValidation>
  </dataValidations>
  <pageMargins left="0.7" right="0.7" top="0.75" bottom="0.75" header="0.3" footer="0.3"/>
  <pageSetup scale="35"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
  <sheetViews>
    <sheetView workbookViewId="0">
      <selection sqref="A1:U4"/>
    </sheetView>
  </sheetViews>
  <sheetFormatPr defaultRowHeight="15" x14ac:dyDescent="0.2"/>
  <sheetData>
    <row r="1" spans="1:21" x14ac:dyDescent="0.2">
      <c r="A1" s="26" t="s">
        <v>62</v>
      </c>
      <c r="B1" s="1" t="b">
        <f>FALSE()</f>
        <v>0</v>
      </c>
      <c r="C1" s="1" t="b">
        <f>FALSE()</f>
        <v>0</v>
      </c>
      <c r="D1" s="26" t="s">
        <v>66</v>
      </c>
      <c r="E1" s="1" t="b">
        <f>FALSE()</f>
        <v>0</v>
      </c>
      <c r="F1" s="1" t="b">
        <f>TRUE()</f>
        <v>1</v>
      </c>
      <c r="G1" s="26" t="s">
        <v>69</v>
      </c>
      <c r="H1" s="1" t="b">
        <f>TRUE()</f>
        <v>1</v>
      </c>
      <c r="I1" s="1" t="b">
        <f>FALSE()</f>
        <v>0</v>
      </c>
      <c r="J1" s="26" t="s">
        <v>71</v>
      </c>
      <c r="K1" s="1" t="b">
        <f>TRUE()</f>
        <v>1</v>
      </c>
      <c r="L1" s="1" t="b">
        <f>FALSE()</f>
        <v>0</v>
      </c>
      <c r="M1" s="26" t="s">
        <v>73</v>
      </c>
      <c r="N1" s="1" t="b">
        <f>TRUE()</f>
        <v>1</v>
      </c>
      <c r="O1" s="1" t="b">
        <f>FALSE()</f>
        <v>0</v>
      </c>
      <c r="P1" s="26" t="s">
        <v>75</v>
      </c>
      <c r="Q1" s="1" t="b">
        <f>TRUE()</f>
        <v>1</v>
      </c>
      <c r="R1" s="1" t="b">
        <f>FALSE()</f>
        <v>0</v>
      </c>
      <c r="S1" s="26" t="s">
        <v>66</v>
      </c>
      <c r="T1" s="1" t="b">
        <f>FALSE()</f>
        <v>0</v>
      </c>
      <c r="U1" s="1" t="b">
        <f>FALSE()</f>
        <v>0</v>
      </c>
    </row>
    <row r="2" spans="1:21" x14ac:dyDescent="0.2">
      <c r="A2" s="26" t="s">
        <v>63</v>
      </c>
      <c r="B2" s="1" t="b">
        <f>FALSE()</f>
        <v>0</v>
      </c>
      <c r="C2" s="1" t="b">
        <f>FALSE()</f>
        <v>0</v>
      </c>
      <c r="D2" s="26" t="s">
        <v>67</v>
      </c>
      <c r="E2" s="1" t="b">
        <f>FALSE()</f>
        <v>0</v>
      </c>
      <c r="F2" s="1" t="b">
        <f>TRUE()</f>
        <v>1</v>
      </c>
      <c r="G2" s="26" t="s">
        <v>67</v>
      </c>
      <c r="H2" s="1" t="b">
        <f>FALSE()</f>
        <v>0</v>
      </c>
      <c r="I2" s="1" t="b">
        <f>TRUE()</f>
        <v>1</v>
      </c>
      <c r="J2" s="26" t="s">
        <v>67</v>
      </c>
      <c r="K2" s="1" t="b">
        <f>FALSE()</f>
        <v>0</v>
      </c>
      <c r="L2" s="1" t="b">
        <f>TRUE()</f>
        <v>1</v>
      </c>
      <c r="M2" s="26" t="s">
        <v>67</v>
      </c>
      <c r="N2" s="1" t="b">
        <f>FALSE()</f>
        <v>0</v>
      </c>
      <c r="O2" s="1" t="b">
        <f>TRUE()</f>
        <v>1</v>
      </c>
      <c r="P2" s="26" t="s">
        <v>67</v>
      </c>
      <c r="Q2" s="1" t="b">
        <f>FALSE()</f>
        <v>0</v>
      </c>
      <c r="R2" s="1" t="b">
        <f>TRUE()</f>
        <v>1</v>
      </c>
      <c r="S2" s="26" t="s">
        <v>77</v>
      </c>
      <c r="T2" s="1" t="b">
        <f>TRUE()</f>
        <v>1</v>
      </c>
      <c r="U2" s="1" t="b">
        <f>FALSE()</f>
        <v>0</v>
      </c>
    </row>
    <row r="3" spans="1:21" x14ac:dyDescent="0.2">
      <c r="A3" s="26" t="s">
        <v>64</v>
      </c>
      <c r="B3" s="1" t="b">
        <f>FALSE()</f>
        <v>0</v>
      </c>
      <c r="C3" s="1" t="b">
        <f>FALSE()</f>
        <v>0</v>
      </c>
      <c r="D3" s="1" t="s">
        <v>68</v>
      </c>
      <c r="E3" s="1"/>
      <c r="F3" s="1"/>
      <c r="G3" s="1" t="s">
        <v>70</v>
      </c>
      <c r="H3" s="1"/>
      <c r="I3" s="1"/>
      <c r="J3" s="1" t="s">
        <v>72</v>
      </c>
      <c r="K3" s="1"/>
      <c r="L3" s="1"/>
      <c r="M3" s="1" t="s">
        <v>74</v>
      </c>
      <c r="N3" s="1"/>
      <c r="O3" s="1"/>
      <c r="P3" s="1" t="s">
        <v>76</v>
      </c>
      <c r="Q3" s="1"/>
      <c r="R3" s="1"/>
      <c r="S3" s="1" t="s">
        <v>78</v>
      </c>
      <c r="T3" s="1"/>
      <c r="U3" s="1"/>
    </row>
    <row r="4" spans="1:21" x14ac:dyDescent="0.2">
      <c r="A4" s="1" t="s">
        <v>65</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Sheryl L. Schwab</cp:lastModifiedBy>
  <cp:lastPrinted>2025-02-25T13:29:53Z</cp:lastPrinted>
  <dcterms:created xsi:type="dcterms:W3CDTF">2025-02-19T17:17:58Z</dcterms:created>
  <dcterms:modified xsi:type="dcterms:W3CDTF">2025-03-25T16:28:19Z</dcterms:modified>
  <cp:category/>
</cp:coreProperties>
</file>